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firstSheet="1" activeTab="1"/>
  </bookViews>
  <sheets>
    <sheet name="results" sheetId="2" state="veryHidden" r:id="rId1"/>
    <sheet name="TB kê kiểm" sheetId="1" r:id="rId2"/>
  </sheets>
  <definedNames>
    <definedName name="_xlnm._FilterDatabase" localSheetId="1" hidden="1">'TB kê kiểm'!$A$4:$AA$259</definedName>
    <definedName name="LoaiDoiTuongSuDung" localSheetId="1">#REF!</definedName>
    <definedName name="LoaiDoiTuongSuDung">#REF!</definedName>
    <definedName name="LoaiMucDichSuDungDat" localSheetId="1">#REF!</definedName>
    <definedName name="LoaiMucDichSuDungDat">#REF!</definedName>
    <definedName name="LoaiNguonGocSuDung" localSheetId="1">#REF!</definedName>
    <definedName name="LoaiNguonGocSuDung">#REF!</definedName>
    <definedName name="_xlnm.Print_Titles" localSheetId="1">'TB kê kiểm'!$4:$5</definedName>
  </definedNames>
  <calcPr calcId="144525"/>
</workbook>
</file>

<file path=xl/calcChain.xml><?xml version="1.0" encoding="utf-8"?>
<calcChain xmlns="http://schemas.openxmlformats.org/spreadsheetml/2006/main">
  <c r="V259" i="1" l="1"/>
  <c r="J259" i="1"/>
  <c r="I259" i="1"/>
  <c r="H259" i="1"/>
  <c r="W258" i="1"/>
  <c r="Y258" i="1" s="1"/>
  <c r="C258" i="1"/>
  <c r="W257" i="1"/>
  <c r="C257" i="1"/>
  <c r="W256" i="1"/>
  <c r="C256" i="1"/>
  <c r="W255" i="1"/>
  <c r="C255" i="1"/>
  <c r="W254" i="1"/>
  <c r="C254" i="1"/>
  <c r="W253" i="1"/>
  <c r="C253" i="1"/>
  <c r="W252" i="1"/>
  <c r="C252" i="1"/>
  <c r="W251" i="1"/>
  <c r="C251" i="1"/>
  <c r="W250" i="1"/>
  <c r="C250" i="1"/>
  <c r="W249" i="1"/>
  <c r="C249" i="1"/>
  <c r="W248" i="1"/>
  <c r="C248" i="1"/>
  <c r="W247" i="1"/>
  <c r="C247" i="1"/>
  <c r="W246" i="1"/>
  <c r="C246" i="1"/>
  <c r="W245" i="1"/>
  <c r="C245" i="1"/>
  <c r="W244" i="1"/>
  <c r="C244" i="1"/>
  <c r="W243" i="1"/>
  <c r="C243" i="1"/>
  <c r="W242" i="1"/>
  <c r="C242" i="1"/>
  <c r="W241" i="1"/>
  <c r="C241" i="1"/>
  <c r="W240" i="1"/>
  <c r="C240" i="1"/>
  <c r="W239" i="1"/>
  <c r="C239" i="1"/>
  <c r="W238" i="1"/>
  <c r="C238" i="1"/>
  <c r="W237" i="1"/>
  <c r="C237" i="1"/>
  <c r="W236" i="1"/>
  <c r="C236" i="1"/>
  <c r="W235" i="1"/>
  <c r="C235" i="1"/>
  <c r="W234" i="1"/>
  <c r="C234" i="1"/>
  <c r="W233" i="1"/>
  <c r="C233" i="1"/>
  <c r="W232" i="1"/>
  <c r="C232" i="1"/>
  <c r="W231" i="1"/>
  <c r="C231" i="1"/>
  <c r="W230" i="1"/>
  <c r="C230" i="1"/>
  <c r="W229" i="1"/>
  <c r="C229" i="1"/>
  <c r="W228" i="1"/>
  <c r="C228" i="1"/>
  <c r="W227" i="1"/>
  <c r="C227" i="1"/>
  <c r="W226" i="1"/>
  <c r="C226" i="1"/>
  <c r="W225" i="1"/>
  <c r="C225" i="1"/>
  <c r="W224" i="1"/>
  <c r="C224" i="1"/>
  <c r="W223" i="1"/>
  <c r="C223" i="1"/>
  <c r="W222" i="1"/>
  <c r="C222" i="1"/>
  <c r="W221" i="1"/>
  <c r="C221" i="1"/>
  <c r="W220" i="1"/>
  <c r="C220" i="1"/>
  <c r="U219" i="1"/>
  <c r="W219" i="1" s="1"/>
  <c r="C219" i="1"/>
  <c r="W218" i="1"/>
  <c r="C218" i="1"/>
  <c r="W217" i="1"/>
  <c r="C217" i="1"/>
  <c r="W216" i="1"/>
  <c r="C216" i="1"/>
  <c r="W215" i="1"/>
  <c r="C215" i="1"/>
  <c r="W214" i="1"/>
  <c r="C214" i="1"/>
  <c r="W213" i="1"/>
  <c r="C213" i="1"/>
  <c r="W212" i="1"/>
  <c r="C212" i="1"/>
  <c r="U211" i="1"/>
  <c r="W211" i="1" s="1"/>
  <c r="C211" i="1"/>
  <c r="W210" i="1"/>
  <c r="C210" i="1"/>
  <c r="W209" i="1"/>
  <c r="C209" i="1"/>
  <c r="W208" i="1"/>
  <c r="C208" i="1"/>
  <c r="W207" i="1"/>
  <c r="C207" i="1"/>
  <c r="W206" i="1"/>
  <c r="W205" i="1"/>
  <c r="C205" i="1"/>
  <c r="W204" i="1"/>
  <c r="C204" i="1"/>
  <c r="W203" i="1"/>
  <c r="C203" i="1"/>
  <c r="W202" i="1"/>
  <c r="C202" i="1"/>
  <c r="W201" i="1"/>
  <c r="C201" i="1"/>
  <c r="W200" i="1"/>
  <c r="C200" i="1"/>
  <c r="W199" i="1"/>
  <c r="C199" i="1"/>
  <c r="W198" i="1"/>
  <c r="C198" i="1"/>
  <c r="W197" i="1"/>
  <c r="C197" i="1"/>
  <c r="W196" i="1"/>
  <c r="C196" i="1"/>
  <c r="W195" i="1"/>
  <c r="C195" i="1"/>
  <c r="W194" i="1"/>
  <c r="C194" i="1"/>
  <c r="W193" i="1"/>
  <c r="C193" i="1"/>
  <c r="W192" i="1"/>
  <c r="C192" i="1"/>
  <c r="W191" i="1"/>
  <c r="C191" i="1"/>
  <c r="W190" i="1"/>
  <c r="C190" i="1"/>
  <c r="W189" i="1"/>
  <c r="C189" i="1"/>
  <c r="W188" i="1"/>
  <c r="C188" i="1"/>
  <c r="W187" i="1"/>
  <c r="C187" i="1"/>
  <c r="W186" i="1"/>
  <c r="C186" i="1"/>
  <c r="W185" i="1"/>
  <c r="C185" i="1"/>
  <c r="W184" i="1"/>
  <c r="C184" i="1"/>
  <c r="W183" i="1"/>
  <c r="C183" i="1"/>
  <c r="W182" i="1"/>
  <c r="C182" i="1"/>
  <c r="W181" i="1"/>
  <c r="C181" i="1"/>
  <c r="W180" i="1"/>
  <c r="C180" i="1"/>
  <c r="W179" i="1"/>
  <c r="C179" i="1"/>
  <c r="W178" i="1"/>
  <c r="C178" i="1"/>
  <c r="W177" i="1"/>
  <c r="C177" i="1"/>
  <c r="W176" i="1"/>
  <c r="C176" i="1"/>
  <c r="W175" i="1"/>
  <c r="C175" i="1"/>
  <c r="W174" i="1"/>
  <c r="C174" i="1"/>
  <c r="W173" i="1"/>
  <c r="C173" i="1"/>
  <c r="W172" i="1"/>
  <c r="C172" i="1"/>
  <c r="W171" i="1"/>
  <c r="C171" i="1"/>
  <c r="W170" i="1"/>
  <c r="C170" i="1"/>
  <c r="W169" i="1"/>
  <c r="C169" i="1"/>
  <c r="W168" i="1"/>
  <c r="C168" i="1"/>
  <c r="W167" i="1"/>
  <c r="C167" i="1"/>
  <c r="W166" i="1"/>
  <c r="C166" i="1"/>
  <c r="W165" i="1"/>
  <c r="C165" i="1"/>
  <c r="W164" i="1"/>
  <c r="C164" i="1"/>
  <c r="W163" i="1"/>
  <c r="C163" i="1"/>
  <c r="W162" i="1"/>
  <c r="C162" i="1"/>
  <c r="W161" i="1"/>
  <c r="C161" i="1"/>
  <c r="W160" i="1"/>
  <c r="C160" i="1"/>
  <c r="W159" i="1"/>
  <c r="C159" i="1"/>
  <c r="W158" i="1"/>
  <c r="C158" i="1"/>
  <c r="W157" i="1"/>
  <c r="C157" i="1"/>
  <c r="W156" i="1"/>
  <c r="C156" i="1"/>
  <c r="W155" i="1"/>
  <c r="C155" i="1"/>
  <c r="W154" i="1"/>
  <c r="C154" i="1"/>
  <c r="W153" i="1"/>
  <c r="C153" i="1"/>
  <c r="W152" i="1"/>
  <c r="C152" i="1"/>
  <c r="W151" i="1"/>
  <c r="C151" i="1"/>
  <c r="W150" i="1"/>
  <c r="C150" i="1"/>
  <c r="W149" i="1"/>
  <c r="C149" i="1"/>
  <c r="W148" i="1"/>
  <c r="C148" i="1"/>
  <c r="W147" i="1"/>
  <c r="C147" i="1"/>
  <c r="W146" i="1"/>
  <c r="C146" i="1"/>
  <c r="W145" i="1"/>
  <c r="C145" i="1"/>
  <c r="W144" i="1"/>
  <c r="C144" i="1"/>
  <c r="U143" i="1"/>
  <c r="W143" i="1" s="1"/>
  <c r="C143" i="1"/>
  <c r="W142" i="1"/>
  <c r="C142" i="1"/>
  <c r="W141" i="1"/>
  <c r="C141" i="1"/>
  <c r="W140" i="1"/>
  <c r="C140" i="1"/>
  <c r="W139" i="1"/>
  <c r="C139" i="1"/>
  <c r="W138" i="1"/>
  <c r="C138" i="1"/>
  <c r="W137" i="1"/>
  <c r="C137" i="1"/>
  <c r="W136" i="1"/>
  <c r="C136" i="1"/>
  <c r="W135" i="1"/>
  <c r="C135" i="1"/>
  <c r="W134" i="1"/>
  <c r="C134" i="1"/>
  <c r="W133" i="1"/>
  <c r="C133" i="1"/>
  <c r="W132" i="1"/>
  <c r="C132" i="1"/>
  <c r="W131" i="1"/>
  <c r="C131" i="1"/>
  <c r="W130" i="1"/>
  <c r="C130" i="1"/>
  <c r="W129" i="1"/>
  <c r="C129" i="1"/>
  <c r="W128" i="1"/>
  <c r="C128" i="1"/>
  <c r="W127" i="1"/>
  <c r="C127" i="1"/>
  <c r="W126" i="1"/>
  <c r="W125" i="1"/>
  <c r="C125" i="1"/>
  <c r="W124" i="1"/>
  <c r="C124" i="1"/>
  <c r="W123" i="1"/>
  <c r="C123" i="1"/>
  <c r="W122" i="1"/>
  <c r="C122" i="1"/>
  <c r="W121" i="1"/>
  <c r="C121" i="1"/>
  <c r="W120" i="1"/>
  <c r="C120" i="1"/>
  <c r="W119" i="1"/>
  <c r="C119" i="1"/>
  <c r="W118" i="1"/>
  <c r="C118" i="1"/>
  <c r="W117" i="1"/>
  <c r="C117" i="1"/>
  <c r="U116" i="1"/>
  <c r="W116" i="1" s="1"/>
  <c r="C116" i="1"/>
  <c r="W115" i="1"/>
  <c r="C115" i="1"/>
  <c r="W114" i="1"/>
  <c r="C114" i="1"/>
  <c r="W113" i="1"/>
  <c r="C113" i="1"/>
  <c r="W112" i="1"/>
  <c r="C112" i="1"/>
  <c r="W111" i="1"/>
  <c r="C111" i="1"/>
  <c r="W110" i="1"/>
  <c r="C110" i="1"/>
  <c r="W109" i="1"/>
  <c r="C109" i="1"/>
  <c r="W108" i="1"/>
  <c r="C108" i="1"/>
  <c r="W107" i="1"/>
  <c r="C107" i="1"/>
  <c r="U106" i="1"/>
  <c r="W106" i="1" s="1"/>
  <c r="C106" i="1"/>
  <c r="W105" i="1"/>
  <c r="C105" i="1"/>
  <c r="W104" i="1"/>
  <c r="C104" i="1"/>
  <c r="W103" i="1"/>
  <c r="C103" i="1"/>
  <c r="W102" i="1"/>
  <c r="C102" i="1"/>
  <c r="W101" i="1"/>
  <c r="C101" i="1"/>
  <c r="U100" i="1"/>
  <c r="W100" i="1" s="1"/>
  <c r="C100" i="1"/>
  <c r="W99" i="1"/>
  <c r="C99" i="1"/>
  <c r="W98" i="1"/>
  <c r="C98" i="1"/>
  <c r="W97" i="1"/>
  <c r="C97" i="1"/>
  <c r="W96" i="1"/>
  <c r="C96" i="1"/>
  <c r="W95" i="1"/>
  <c r="C95" i="1"/>
  <c r="W94" i="1"/>
  <c r="C94" i="1"/>
  <c r="W93" i="1"/>
  <c r="C93" i="1"/>
  <c r="W92" i="1"/>
  <c r="C92" i="1"/>
  <c r="W91" i="1"/>
  <c r="C91" i="1"/>
  <c r="W90" i="1"/>
  <c r="C90" i="1"/>
  <c r="W89" i="1"/>
  <c r="C89" i="1"/>
  <c r="W88" i="1"/>
  <c r="C88" i="1"/>
  <c r="W87" i="1"/>
  <c r="C87" i="1"/>
  <c r="W86" i="1"/>
  <c r="C86" i="1"/>
  <c r="W85" i="1"/>
  <c r="C85" i="1"/>
  <c r="W84" i="1"/>
  <c r="C84" i="1"/>
  <c r="W83" i="1"/>
  <c r="C83" i="1"/>
  <c r="W82" i="1"/>
  <c r="C82" i="1"/>
  <c r="W81" i="1"/>
  <c r="C81" i="1"/>
  <c r="W80" i="1"/>
  <c r="C80" i="1"/>
  <c r="W79" i="1"/>
  <c r="C79" i="1"/>
  <c r="W78" i="1"/>
  <c r="C78" i="1"/>
  <c r="W77" i="1"/>
  <c r="C77" i="1"/>
  <c r="W76" i="1"/>
  <c r="C76" i="1"/>
  <c r="W75" i="1"/>
  <c r="C75" i="1"/>
  <c r="U74" i="1"/>
  <c r="W74" i="1" s="1"/>
  <c r="C74" i="1"/>
  <c r="U73" i="1"/>
  <c r="W73" i="1" s="1"/>
  <c r="C73" i="1"/>
  <c r="W72" i="1"/>
  <c r="C72" i="1"/>
  <c r="W71" i="1"/>
  <c r="C71" i="1"/>
  <c r="W70" i="1"/>
  <c r="C70" i="1"/>
  <c r="W69" i="1"/>
  <c r="C69" i="1"/>
  <c r="W68" i="1"/>
  <c r="C68" i="1"/>
  <c r="W67" i="1"/>
  <c r="C67" i="1"/>
  <c r="W66" i="1"/>
  <c r="C66" i="1"/>
  <c r="W65" i="1"/>
  <c r="C65" i="1"/>
  <c r="W64" i="1"/>
  <c r="C64" i="1"/>
  <c r="W63" i="1"/>
  <c r="C63" i="1"/>
  <c r="W62" i="1"/>
  <c r="C62" i="1"/>
  <c r="W61" i="1"/>
  <c r="C61" i="1"/>
  <c r="W60" i="1"/>
  <c r="C60" i="1"/>
  <c r="U59" i="1"/>
  <c r="W59" i="1" s="1"/>
  <c r="C59" i="1"/>
  <c r="W58" i="1"/>
  <c r="C58" i="1"/>
  <c r="W57" i="1"/>
  <c r="U57" i="1"/>
  <c r="C57" i="1"/>
  <c r="W56" i="1"/>
  <c r="C56" i="1"/>
  <c r="W55" i="1"/>
  <c r="C55" i="1"/>
  <c r="W54" i="1"/>
  <c r="C54" i="1"/>
  <c r="W53" i="1"/>
  <c r="C53" i="1"/>
  <c r="W52" i="1"/>
  <c r="C52" i="1"/>
  <c r="W51" i="1"/>
  <c r="C51" i="1"/>
  <c r="W50" i="1"/>
  <c r="C50" i="1"/>
  <c r="W49" i="1"/>
  <c r="C49" i="1"/>
  <c r="W48" i="1"/>
  <c r="C48" i="1"/>
  <c r="W47" i="1"/>
  <c r="C47" i="1"/>
  <c r="W46" i="1"/>
  <c r="C46" i="1"/>
  <c r="W45" i="1"/>
  <c r="C45" i="1"/>
  <c r="W44" i="1"/>
  <c r="C44" i="1"/>
  <c r="W43" i="1"/>
  <c r="C43" i="1"/>
  <c r="W42" i="1"/>
  <c r="C42" i="1"/>
  <c r="W41" i="1"/>
  <c r="C41" i="1"/>
  <c r="W40" i="1"/>
  <c r="C40" i="1"/>
  <c r="W39" i="1"/>
  <c r="C39" i="1"/>
  <c r="W38" i="1"/>
  <c r="C38" i="1"/>
  <c r="W37" i="1"/>
  <c r="C37" i="1"/>
  <c r="W36" i="1"/>
  <c r="C36" i="1"/>
  <c r="W35" i="1"/>
  <c r="C35" i="1"/>
  <c r="W34" i="1"/>
  <c r="C34" i="1"/>
  <c r="W33" i="1"/>
  <c r="C33" i="1"/>
  <c r="W32" i="1"/>
  <c r="C32" i="1"/>
  <c r="W31" i="1"/>
  <c r="C31" i="1"/>
  <c r="W30" i="1"/>
  <c r="C30" i="1"/>
  <c r="W29" i="1"/>
  <c r="C29" i="1"/>
  <c r="W28" i="1"/>
  <c r="C28" i="1"/>
  <c r="W27" i="1"/>
  <c r="C27" i="1"/>
  <c r="W26" i="1"/>
  <c r="C26" i="1"/>
  <c r="W25" i="1"/>
  <c r="C25" i="1"/>
  <c r="W24" i="1"/>
  <c r="C24" i="1"/>
  <c r="W23" i="1"/>
  <c r="C23" i="1"/>
  <c r="W22" i="1"/>
  <c r="C22" i="1"/>
  <c r="W21" i="1"/>
  <c r="C21" i="1"/>
  <c r="W20" i="1"/>
  <c r="C20" i="1"/>
  <c r="W19" i="1"/>
  <c r="C19" i="1"/>
  <c r="W18" i="1"/>
  <c r="C18" i="1"/>
  <c r="W17" i="1"/>
  <c r="C17" i="1"/>
  <c r="W16" i="1"/>
  <c r="C16" i="1"/>
  <c r="W15" i="1"/>
  <c r="C15" i="1"/>
  <c r="W14" i="1"/>
  <c r="C14" i="1"/>
  <c r="W13" i="1"/>
  <c r="C13" i="1"/>
  <c r="W12" i="1"/>
  <c r="C12" i="1"/>
  <c r="W11" i="1"/>
  <c r="C11" i="1"/>
  <c r="W10" i="1"/>
  <c r="C10" i="1"/>
  <c r="W9" i="1"/>
  <c r="C9" i="1"/>
  <c r="W8" i="1"/>
  <c r="C8" i="1"/>
  <c r="W7" i="1"/>
  <c r="C7" i="1"/>
  <c r="W6" i="1"/>
  <c r="C6" i="1"/>
  <c r="W259" i="1" l="1"/>
  <c r="Y267" i="1" s="1"/>
  <c r="Y269" i="1" s="1"/>
  <c r="U259" i="1"/>
  <c r="Z258" i="1"/>
  <c r="AA258" i="1" s="1"/>
  <c r="X10" i="1" l="1"/>
  <c r="Y10" i="1" s="1"/>
  <c r="X246" i="1"/>
  <c r="Y246" i="1" s="1"/>
  <c r="X228" i="1"/>
  <c r="Y228" i="1" s="1"/>
  <c r="Z228" i="1" s="1"/>
  <c r="AA228" i="1" s="1"/>
  <c r="X222" i="1"/>
  <c r="Y222" i="1" s="1"/>
  <c r="Z222" i="1" s="1"/>
  <c r="AA222" i="1" s="1"/>
  <c r="X168" i="1"/>
  <c r="Y168" i="1" s="1"/>
  <c r="X208" i="1"/>
  <c r="Y208" i="1" s="1"/>
  <c r="X203" i="1"/>
  <c r="Y203" i="1" s="1"/>
  <c r="X197" i="1"/>
  <c r="Y197" i="1" s="1"/>
  <c r="Z197" i="1" s="1"/>
  <c r="AA197" i="1" s="1"/>
  <c r="X192" i="1"/>
  <c r="Y192" i="1" s="1"/>
  <c r="X188" i="1"/>
  <c r="Y188" i="1" s="1"/>
  <c r="X184" i="1"/>
  <c r="Y184" i="1" s="1"/>
  <c r="Z184" i="1" s="1"/>
  <c r="AA184" i="1" s="1"/>
  <c r="X180" i="1"/>
  <c r="Y180" i="1" s="1"/>
  <c r="X158" i="1"/>
  <c r="Y158" i="1" s="1"/>
  <c r="X108" i="1"/>
  <c r="Y108" i="1" s="1"/>
  <c r="X148" i="1"/>
  <c r="Y148" i="1" s="1"/>
  <c r="X167" i="1"/>
  <c r="Y167" i="1" s="1"/>
  <c r="Z167" i="1" s="1"/>
  <c r="AA167" i="1" s="1"/>
  <c r="X136" i="1"/>
  <c r="Y136" i="1" s="1"/>
  <c r="X122" i="1"/>
  <c r="Y122" i="1" s="1"/>
  <c r="X103" i="1"/>
  <c r="Y103" i="1" s="1"/>
  <c r="X173" i="1"/>
  <c r="Y173" i="1" s="1"/>
  <c r="Z173" i="1" s="1"/>
  <c r="AA173" i="1" s="1"/>
  <c r="X142" i="1"/>
  <c r="Y142" i="1" s="1"/>
  <c r="X126" i="1"/>
  <c r="Y126" i="1" s="1"/>
  <c r="X81" i="1"/>
  <c r="Y81" i="1" s="1"/>
  <c r="X72" i="1"/>
  <c r="Y72" i="1" s="1"/>
  <c r="Z72" i="1" s="1"/>
  <c r="AA72" i="1" s="1"/>
  <c r="X64" i="1"/>
  <c r="Y64" i="1" s="1"/>
  <c r="X45" i="1"/>
  <c r="Y45" i="1" s="1"/>
  <c r="X57" i="1"/>
  <c r="Y57" i="1" s="1"/>
  <c r="Z57" i="1" s="1"/>
  <c r="AA57" i="1" s="1"/>
  <c r="X141" i="1"/>
  <c r="Y141" i="1" s="1"/>
  <c r="Z141" i="1" s="1"/>
  <c r="AA141" i="1" s="1"/>
  <c r="X94" i="1"/>
  <c r="Y94" i="1" s="1"/>
  <c r="X104" i="1"/>
  <c r="Y104" i="1" s="1"/>
  <c r="X114" i="1"/>
  <c r="Y114" i="1" s="1"/>
  <c r="X123" i="1"/>
  <c r="Y123" i="1" s="1"/>
  <c r="Z123" i="1" s="1"/>
  <c r="AA123" i="1" s="1"/>
  <c r="X46" i="1"/>
  <c r="Y46" i="1" s="1"/>
  <c r="X54" i="1"/>
  <c r="Y54" i="1" s="1"/>
  <c r="X65" i="1"/>
  <c r="Y65" i="1" s="1"/>
  <c r="Z65" i="1" s="1"/>
  <c r="AA65" i="1" s="1"/>
  <c r="X76" i="1"/>
  <c r="Y76" i="1" s="1"/>
  <c r="Z76" i="1" s="1"/>
  <c r="AA76" i="1" s="1"/>
  <c r="X84" i="1"/>
  <c r="Y84" i="1" s="1"/>
  <c r="X109" i="1"/>
  <c r="Y109" i="1" s="1"/>
  <c r="X116" i="1"/>
  <c r="Y116" i="1" s="1"/>
  <c r="X96" i="1"/>
  <c r="Y96" i="1" s="1"/>
  <c r="X106" i="1"/>
  <c r="Y106" i="1" s="1"/>
  <c r="X117" i="1"/>
  <c r="Y117" i="1" s="1"/>
  <c r="X48" i="1"/>
  <c r="Y48" i="1" s="1"/>
  <c r="Z48" i="1" s="1"/>
  <c r="AA48" i="1" s="1"/>
  <c r="X56" i="1"/>
  <c r="Y56" i="1" s="1"/>
  <c r="Z56" i="1" s="1"/>
  <c r="AA56" i="1" s="1"/>
  <c r="X67" i="1"/>
  <c r="Y67" i="1" s="1"/>
  <c r="X78" i="1"/>
  <c r="Y78" i="1" s="1"/>
  <c r="X86" i="1"/>
  <c r="Y86" i="1" s="1"/>
  <c r="X111" i="1"/>
  <c r="Y111" i="1" s="1"/>
  <c r="Z111" i="1" s="1"/>
  <c r="AA111" i="1" s="1"/>
  <c r="X135" i="1"/>
  <c r="Y135" i="1" s="1"/>
  <c r="X89" i="1"/>
  <c r="Y89" i="1" s="1"/>
  <c r="X127" i="1"/>
  <c r="Y127" i="1" s="1"/>
  <c r="Z127" i="1" s="1"/>
  <c r="AA127" i="1" s="1"/>
  <c r="X145" i="1"/>
  <c r="Y145" i="1" s="1"/>
  <c r="X161" i="1"/>
  <c r="Y161" i="1" s="1"/>
  <c r="X174" i="1"/>
  <c r="Y174" i="1" s="1"/>
  <c r="X212" i="1"/>
  <c r="Y212" i="1" s="1"/>
  <c r="X216" i="1"/>
  <c r="Y216" i="1" s="1"/>
  <c r="Z216" i="1" s="1"/>
  <c r="AA216" i="1" s="1"/>
  <c r="X230" i="1"/>
  <c r="Y230" i="1" s="1"/>
  <c r="X223" i="1"/>
  <c r="Y223" i="1" s="1"/>
  <c r="X209" i="1"/>
  <c r="Y209" i="1" s="1"/>
  <c r="Z209" i="1" s="1"/>
  <c r="AA209" i="1" s="1"/>
  <c r="X199" i="1"/>
  <c r="Y199" i="1" s="1"/>
  <c r="Z199" i="1" s="1"/>
  <c r="AA199" i="1" s="1"/>
  <c r="X189" i="1"/>
  <c r="Y189" i="1" s="1"/>
  <c r="X181" i="1"/>
  <c r="Y181" i="1" s="1"/>
  <c r="X146" i="1"/>
  <c r="Y146" i="1" s="1"/>
  <c r="X171" i="1"/>
  <c r="Y171" i="1" s="1"/>
  <c r="Z171" i="1" s="1"/>
  <c r="AA171" i="1" s="1"/>
  <c r="X105" i="1"/>
  <c r="Y105" i="1" s="1"/>
  <c r="X155" i="1"/>
  <c r="Y155" i="1" s="1"/>
  <c r="X83" i="1"/>
  <c r="Y83" i="1" s="1"/>
  <c r="Z83" i="1" s="1"/>
  <c r="AA83" i="1" s="1"/>
  <c r="X66" i="1"/>
  <c r="Y66" i="1" s="1"/>
  <c r="X53" i="1"/>
  <c r="Y53" i="1" s="1"/>
  <c r="X137" i="1"/>
  <c r="Y137" i="1" s="1"/>
  <c r="X92" i="1"/>
  <c r="Y92" i="1" s="1"/>
  <c r="X112" i="1"/>
  <c r="Y112" i="1" s="1"/>
  <c r="Z112" i="1" s="1"/>
  <c r="AA112" i="1" s="1"/>
  <c r="X44" i="1"/>
  <c r="Y44" i="1" s="1"/>
  <c r="X63" i="1"/>
  <c r="Y63" i="1" s="1"/>
  <c r="X82" i="1"/>
  <c r="Y82" i="1" s="1"/>
  <c r="Z82" i="1" s="1"/>
  <c r="AA82" i="1" s="1"/>
  <c r="X115" i="1"/>
  <c r="Y115" i="1" s="1"/>
  <c r="Z115" i="1" s="1"/>
  <c r="X131" i="1"/>
  <c r="Y131" i="1" s="1"/>
  <c r="X176" i="1"/>
  <c r="Y176" i="1" s="1"/>
  <c r="X218" i="1"/>
  <c r="Y218" i="1" s="1"/>
  <c r="X125" i="1"/>
  <c r="Y125" i="1" s="1"/>
  <c r="Z125" i="1" s="1"/>
  <c r="AA125" i="1" s="1"/>
  <c r="X215" i="1"/>
  <c r="Y215" i="1" s="1"/>
  <c r="X90" i="1"/>
  <c r="Y90" i="1" s="1"/>
  <c r="X98" i="1"/>
  <c r="Y98" i="1" s="1"/>
  <c r="Z98" i="1" s="1"/>
  <c r="AA98" i="1" s="1"/>
  <c r="X110" i="1"/>
  <c r="Y110" i="1" s="1"/>
  <c r="Z110" i="1" s="1"/>
  <c r="AA110" i="1" s="1"/>
  <c r="X119" i="1"/>
  <c r="Y119" i="1" s="1"/>
  <c r="X144" i="1"/>
  <c r="Y144" i="1" s="1"/>
  <c r="X50" i="1"/>
  <c r="Y50" i="1" s="1"/>
  <c r="X61" i="1"/>
  <c r="Y61" i="1" s="1"/>
  <c r="X69" i="1"/>
  <c r="Y69" i="1" s="1"/>
  <c r="X80" i="1"/>
  <c r="Y80" i="1" s="1"/>
  <c r="X88" i="1"/>
  <c r="Y88" i="1" s="1"/>
  <c r="Z88" i="1" s="1"/>
  <c r="AA88" i="1" s="1"/>
  <c r="X113" i="1"/>
  <c r="Y113" i="1" s="1"/>
  <c r="Z113" i="1" s="1"/>
  <c r="AA113" i="1" s="1"/>
  <c r="X139" i="1"/>
  <c r="Y139" i="1" s="1"/>
  <c r="X129" i="1"/>
  <c r="Y129" i="1" s="1"/>
  <c r="X149" i="1"/>
  <c r="Y149" i="1" s="1"/>
  <c r="X213" i="1"/>
  <c r="Y213" i="1" s="1"/>
  <c r="Z213" i="1" s="1"/>
  <c r="AA213" i="1" s="1"/>
  <c r="X217" i="1"/>
  <c r="Y217" i="1" s="1"/>
  <c r="X254" i="1"/>
  <c r="Y254" i="1" s="1"/>
  <c r="X172" i="1"/>
  <c r="Y172" i="1" s="1"/>
  <c r="X204" i="1"/>
  <c r="Y204" i="1" s="1"/>
  <c r="Z204" i="1" s="1"/>
  <c r="AA204" i="1" s="1"/>
  <c r="X193" i="1"/>
  <c r="Y193" i="1" s="1"/>
  <c r="X185" i="1"/>
  <c r="Y185" i="1" s="1"/>
  <c r="X162" i="1"/>
  <c r="Y162" i="1" s="1"/>
  <c r="X152" i="1"/>
  <c r="Y152" i="1" s="1"/>
  <c r="Z152" i="1" s="1"/>
  <c r="AA152" i="1" s="1"/>
  <c r="X140" i="1"/>
  <c r="Y140" i="1" s="1"/>
  <c r="X124" i="1"/>
  <c r="Y124" i="1" s="1"/>
  <c r="X177" i="1"/>
  <c r="Y177" i="1" s="1"/>
  <c r="Z177" i="1" s="1"/>
  <c r="AA177" i="1" s="1"/>
  <c r="X130" i="1"/>
  <c r="Y130" i="1" s="1"/>
  <c r="Z130" i="1" s="1"/>
  <c r="AA130" i="1" s="1"/>
  <c r="X75" i="1"/>
  <c r="Y75" i="1" s="1"/>
  <c r="X41" i="1"/>
  <c r="Y41" i="1" s="1"/>
  <c r="X95" i="1"/>
  <c r="Y95" i="1" s="1"/>
  <c r="X102" i="1"/>
  <c r="Y102" i="1" s="1"/>
  <c r="X121" i="1"/>
  <c r="Y121" i="1" s="1"/>
  <c r="X52" i="1"/>
  <c r="Y52" i="1" s="1"/>
  <c r="X71" i="1"/>
  <c r="Y71" i="1" s="1"/>
  <c r="Z71" i="1" s="1"/>
  <c r="AA71" i="1" s="1"/>
  <c r="X107" i="1"/>
  <c r="Y107" i="1" s="1"/>
  <c r="Z107" i="1" s="1"/>
  <c r="AA107" i="1" s="1"/>
  <c r="X143" i="1"/>
  <c r="Y143" i="1" s="1"/>
  <c r="X153" i="1"/>
  <c r="Y153" i="1" s="1"/>
  <c r="X214" i="1"/>
  <c r="Y214" i="1" s="1"/>
  <c r="X133" i="1"/>
  <c r="Y133" i="1" s="1"/>
  <c r="Z133" i="1" s="1"/>
  <c r="AA133" i="1" s="1"/>
  <c r="X157" i="1"/>
  <c r="Y157" i="1" s="1"/>
  <c r="X211" i="1"/>
  <c r="Y211" i="1" s="1"/>
  <c r="X99" i="1"/>
  <c r="Y99" i="1" s="1"/>
  <c r="Z99" i="1" s="1"/>
  <c r="AA99" i="1" s="1"/>
  <c r="X93" i="1"/>
  <c r="Y93" i="1" s="1"/>
  <c r="X6" i="1"/>
  <c r="Y6" i="1" s="1"/>
  <c r="X68" i="1"/>
  <c r="Y68" i="1" s="1"/>
  <c r="X77" i="1"/>
  <c r="Y77" i="1" s="1"/>
  <c r="X85" i="1"/>
  <c r="Y85" i="1" s="1"/>
  <c r="Z85" i="1" s="1"/>
  <c r="AA85" i="1" s="1"/>
  <c r="X134" i="1"/>
  <c r="Y134" i="1" s="1"/>
  <c r="X165" i="1"/>
  <c r="Y165" i="1" s="1"/>
  <c r="X151" i="1"/>
  <c r="Y151" i="1" s="1"/>
  <c r="Z151" i="1" s="1"/>
  <c r="AA151" i="1" s="1"/>
  <c r="X118" i="1"/>
  <c r="Y118" i="1" s="1"/>
  <c r="Z118" i="1" s="1"/>
  <c r="AA118" i="1" s="1"/>
  <c r="X128" i="1"/>
  <c r="Y128" i="1" s="1"/>
  <c r="X147" i="1"/>
  <c r="Y147" i="1" s="1"/>
  <c r="X175" i="1"/>
  <c r="Y175" i="1" s="1"/>
  <c r="X156" i="1"/>
  <c r="Y156" i="1" s="1"/>
  <c r="X150" i="1"/>
  <c r="Y150" i="1" s="1"/>
  <c r="X178" i="1"/>
  <c r="Y178" i="1" s="1"/>
  <c r="X182" i="1"/>
  <c r="Y182" i="1" s="1"/>
  <c r="Z182" i="1" s="1"/>
  <c r="AA182" i="1" s="1"/>
  <c r="X186" i="1"/>
  <c r="Y186" i="1" s="1"/>
  <c r="Z186" i="1" s="1"/>
  <c r="AA186" i="1" s="1"/>
  <c r="X190" i="1"/>
  <c r="Y190" i="1" s="1"/>
  <c r="X195" i="1"/>
  <c r="Y195" i="1" s="1"/>
  <c r="X200" i="1"/>
  <c r="Y200" i="1" s="1"/>
  <c r="X205" i="1"/>
  <c r="Y205" i="1" s="1"/>
  <c r="Z205" i="1" s="1"/>
  <c r="AA205" i="1" s="1"/>
  <c r="X164" i="1"/>
  <c r="Y164" i="1" s="1"/>
  <c r="X219" i="1"/>
  <c r="Y219" i="1" s="1"/>
  <c r="X224" i="1"/>
  <c r="Y224" i="1" s="1"/>
  <c r="X234" i="1"/>
  <c r="Y234" i="1" s="1"/>
  <c r="Z234" i="1" s="1"/>
  <c r="AA234" i="1" s="1"/>
  <c r="X243" i="1"/>
  <c r="Y243" i="1" s="1"/>
  <c r="X97" i="1"/>
  <c r="Y97" i="1" s="1"/>
  <c r="X91" i="1"/>
  <c r="Y91" i="1" s="1"/>
  <c r="X49" i="1"/>
  <c r="Y49" i="1" s="1"/>
  <c r="Z49" i="1" s="1"/>
  <c r="AA49" i="1" s="1"/>
  <c r="X62" i="1"/>
  <c r="Y62" i="1" s="1"/>
  <c r="X70" i="1"/>
  <c r="Y70" i="1" s="1"/>
  <c r="X79" i="1"/>
  <c r="Y79" i="1" s="1"/>
  <c r="Z79" i="1" s="1"/>
  <c r="AA79" i="1" s="1"/>
  <c r="X87" i="1"/>
  <c r="Y87" i="1" s="1"/>
  <c r="Z87" i="1" s="1"/>
  <c r="AA87" i="1" s="1"/>
  <c r="X138" i="1"/>
  <c r="Y138" i="1" s="1"/>
  <c r="X169" i="1"/>
  <c r="Y169" i="1" s="1"/>
  <c r="X101" i="1"/>
  <c r="Y101" i="1" s="1"/>
  <c r="X120" i="1"/>
  <c r="Y120" i="1" s="1"/>
  <c r="Z120" i="1" s="1"/>
  <c r="AA120" i="1" s="1"/>
  <c r="X132" i="1"/>
  <c r="Y132" i="1" s="1"/>
  <c r="X163" i="1"/>
  <c r="Y163" i="1" s="1"/>
  <c r="X159" i="1"/>
  <c r="Y159" i="1" s="1"/>
  <c r="Z159" i="1" s="1"/>
  <c r="AA159" i="1" s="1"/>
  <c r="X160" i="1"/>
  <c r="Y160" i="1" s="1"/>
  <c r="Z160" i="1" s="1"/>
  <c r="AA160" i="1" s="1"/>
  <c r="X154" i="1"/>
  <c r="Y154" i="1" s="1"/>
  <c r="X179" i="1"/>
  <c r="Y179" i="1" s="1"/>
  <c r="X183" i="1"/>
  <c r="Y183" i="1" s="1"/>
  <c r="X187" i="1"/>
  <c r="Y187" i="1" s="1"/>
  <c r="Z187" i="1" s="1"/>
  <c r="AA187" i="1" s="1"/>
  <c r="X191" i="1"/>
  <c r="Y191" i="1" s="1"/>
  <c r="X196" i="1"/>
  <c r="Y196" i="1" s="1"/>
  <c r="X201" i="1"/>
  <c r="Y201" i="1" s="1"/>
  <c r="Z201" i="1" s="1"/>
  <c r="AA201" i="1" s="1"/>
  <c r="X207" i="1"/>
  <c r="Y207" i="1" s="1"/>
  <c r="Z207" i="1" s="1"/>
  <c r="AA207" i="1" s="1"/>
  <c r="X166" i="1"/>
  <c r="Y166" i="1" s="1"/>
  <c r="X220" i="1"/>
  <c r="Y220" i="1" s="1"/>
  <c r="X226" i="1"/>
  <c r="Y226" i="1" s="1"/>
  <c r="X238" i="1"/>
  <c r="Y238" i="1" s="1"/>
  <c r="Z238" i="1" s="1"/>
  <c r="AA238" i="1" s="1"/>
  <c r="X251" i="1"/>
  <c r="Y251" i="1" s="1"/>
  <c r="Z86" i="1"/>
  <c r="AA86" i="1" s="1"/>
  <c r="Z161" i="1"/>
  <c r="AA161" i="1" s="1"/>
  <c r="Z116" i="1"/>
  <c r="AA116" i="1" s="1"/>
  <c r="Z84" i="1"/>
  <c r="AA84" i="1" s="1"/>
  <c r="Z54" i="1"/>
  <c r="AA54" i="1" s="1"/>
  <c r="Z46" i="1"/>
  <c r="AA46" i="1" s="1"/>
  <c r="Z117" i="1"/>
  <c r="AA117" i="1" s="1"/>
  <c r="Z92" i="1"/>
  <c r="AA92" i="1"/>
  <c r="Z6" i="1"/>
  <c r="AA6" i="1" s="1"/>
  <c r="Z211" i="1"/>
  <c r="AA211" i="1"/>
  <c r="Z157" i="1"/>
  <c r="AA157" i="1" s="1"/>
  <c r="Z63" i="1"/>
  <c r="AA63" i="1" s="1"/>
  <c r="Z106" i="1"/>
  <c r="AA106" i="1" s="1"/>
  <c r="Z90" i="1"/>
  <c r="AA90" i="1" s="1"/>
  <c r="Z129" i="1"/>
  <c r="AA129" i="1" s="1"/>
  <c r="Z78" i="1"/>
  <c r="AA78" i="1" s="1"/>
  <c r="Z67" i="1"/>
  <c r="AA67" i="1" s="1"/>
  <c r="Z119" i="1"/>
  <c r="AA119" i="1" s="1"/>
  <c r="Z212" i="1"/>
  <c r="AA212" i="1" s="1"/>
  <c r="Z145" i="1"/>
  <c r="Z109" i="1"/>
  <c r="AA109" i="1"/>
  <c r="Z131" i="1"/>
  <c r="AA131" i="1" s="1"/>
  <c r="AA80" i="1"/>
  <c r="Z80" i="1"/>
  <c r="Z69" i="1"/>
  <c r="AA69" i="1" s="1"/>
  <c r="Z61" i="1"/>
  <c r="AA61" i="1" s="1"/>
  <c r="Z50" i="1"/>
  <c r="AA50" i="1" s="1"/>
  <c r="Z144" i="1"/>
  <c r="AA144" i="1" s="1"/>
  <c r="Z121" i="1"/>
  <c r="AA121" i="1" s="1"/>
  <c r="Z104" i="1"/>
  <c r="AA104" i="1" s="1"/>
  <c r="Z10" i="1"/>
  <c r="AA10" i="1" s="1"/>
  <c r="Z208" i="1"/>
  <c r="AA208" i="1" s="1"/>
  <c r="Z220" i="1"/>
  <c r="AA220" i="1" s="1"/>
  <c r="Z175" i="1"/>
  <c r="AA175" i="1" s="1"/>
  <c r="Z169" i="1"/>
  <c r="AA169" i="1" s="1"/>
  <c r="Z153" i="1"/>
  <c r="AA153" i="1" s="1"/>
  <c r="Z138" i="1"/>
  <c r="AA138" i="1" s="1"/>
  <c r="Z143" i="1"/>
  <c r="AA143" i="1" s="1"/>
  <c r="Z102" i="1"/>
  <c r="AA102" i="1" s="1"/>
  <c r="Z193" i="1"/>
  <c r="AA193" i="1" s="1"/>
  <c r="Z185" i="1"/>
  <c r="AA185" i="1" s="1"/>
  <c r="Z96" i="1"/>
  <c r="AA96" i="1" s="1"/>
  <c r="Z52" i="1"/>
  <c r="AA52" i="1" s="1"/>
  <c r="Z44" i="1"/>
  <c r="AA44" i="1" s="1"/>
  <c r="Z62" i="1"/>
  <c r="AA62" i="1" s="1"/>
  <c r="Z70" i="1"/>
  <c r="AA70" i="1" s="1"/>
  <c r="Z101" i="1"/>
  <c r="AA101" i="1" s="1"/>
  <c r="Z132" i="1"/>
  <c r="AA132" i="1" s="1"/>
  <c r="Z154" i="1"/>
  <c r="AA154" i="1" s="1"/>
  <c r="AA164" i="1"/>
  <c r="Z164" i="1"/>
  <c r="Z172" i="1"/>
  <c r="AA172" i="1" s="1"/>
  <c r="Z243" i="1"/>
  <c r="AA243" i="1" s="1"/>
  <c r="Z251" i="1"/>
  <c r="AA251" i="1" s="1"/>
  <c r="X59" i="1"/>
  <c r="Y59" i="1" s="1"/>
  <c r="X51" i="1"/>
  <c r="Y51" i="1" s="1"/>
  <c r="X43" i="1"/>
  <c r="Y43" i="1" s="1"/>
  <c r="X35" i="1"/>
  <c r="Y35" i="1" s="1"/>
  <c r="X27" i="1"/>
  <c r="Y27" i="1" s="1"/>
  <c r="X19" i="1"/>
  <c r="Y19" i="1" s="1"/>
  <c r="X42" i="1"/>
  <c r="Y42" i="1" s="1"/>
  <c r="X11" i="1"/>
  <c r="Y11" i="1" s="1"/>
  <c r="X12" i="1"/>
  <c r="Y12" i="1" s="1"/>
  <c r="X20" i="1"/>
  <c r="Y20" i="1" s="1"/>
  <c r="X30" i="1"/>
  <c r="Y30" i="1" s="1"/>
  <c r="X34" i="1"/>
  <c r="Y34" i="1" s="1"/>
  <c r="Z226" i="1"/>
  <c r="AA226" i="1" s="1"/>
  <c r="Z219" i="1"/>
  <c r="AA219" i="1" s="1"/>
  <c r="Z215" i="1"/>
  <c r="AA215" i="1" s="1"/>
  <c r="Z155" i="1"/>
  <c r="AA155" i="1" s="1"/>
  <c r="Z149" i="1"/>
  <c r="AA149" i="1" s="1"/>
  <c r="Z134" i="1"/>
  <c r="AA134" i="1" s="1"/>
  <c r="Z139" i="1"/>
  <c r="AA139" i="1" s="1"/>
  <c r="Z114" i="1"/>
  <c r="AA114" i="1" s="1"/>
  <c r="Z191" i="1"/>
  <c r="AA191" i="1" s="1"/>
  <c r="Z183" i="1"/>
  <c r="AA183" i="1" s="1"/>
  <c r="Z137" i="1"/>
  <c r="AA137" i="1" s="1"/>
  <c r="Z95" i="1"/>
  <c r="AA95" i="1" s="1"/>
  <c r="Z91" i="1"/>
  <c r="AA91" i="1" s="1"/>
  <c r="Z64" i="1"/>
  <c r="AA64" i="1" s="1"/>
  <c r="Z81" i="1"/>
  <c r="AA81" i="1" s="1"/>
  <c r="Z126" i="1"/>
  <c r="AA126" i="1" s="1"/>
  <c r="Z103" i="1"/>
  <c r="AA103" i="1" s="1"/>
  <c r="Z122" i="1"/>
  <c r="AA122" i="1" s="1"/>
  <c r="Z148" i="1"/>
  <c r="AA148" i="1" s="1"/>
  <c r="Z108" i="1"/>
  <c r="AA108" i="1" s="1"/>
  <c r="Z158" i="1"/>
  <c r="AA158" i="1" s="1"/>
  <c r="Z180" i="1"/>
  <c r="Z188" i="1"/>
  <c r="AA188" i="1" s="1"/>
  <c r="Z192" i="1"/>
  <c r="AA192" i="1" s="1"/>
  <c r="AA196" i="1"/>
  <c r="Z196" i="1"/>
  <c r="Z200" i="1"/>
  <c r="AA200" i="1" s="1"/>
  <c r="Z166" i="1"/>
  <c r="AA166" i="1" s="1"/>
  <c r="Z223" i="1"/>
  <c r="AA223" i="1" s="1"/>
  <c r="X227" i="1"/>
  <c r="Y227" i="1" s="1"/>
  <c r="X231" i="1"/>
  <c r="Y231" i="1" s="1"/>
  <c r="X235" i="1"/>
  <c r="Y235" i="1" s="1"/>
  <c r="X240" i="1"/>
  <c r="Y240" i="1" s="1"/>
  <c r="X248" i="1"/>
  <c r="Y248" i="1" s="1"/>
  <c r="X256" i="1"/>
  <c r="Y256" i="1" s="1"/>
  <c r="X245" i="1"/>
  <c r="Y245" i="1" s="1"/>
  <c r="X253" i="1"/>
  <c r="Y253" i="1" s="1"/>
  <c r="X58" i="1"/>
  <c r="Y58" i="1" s="1"/>
  <c r="X33" i="1"/>
  <c r="Y33" i="1" s="1"/>
  <c r="X25" i="1"/>
  <c r="Y25" i="1" s="1"/>
  <c r="X9" i="1"/>
  <c r="Y9" i="1" s="1"/>
  <c r="X38" i="1"/>
  <c r="Y38" i="1" s="1"/>
  <c r="X14" i="1"/>
  <c r="Y14" i="1" s="1"/>
  <c r="X24" i="1"/>
  <c r="Y24" i="1" s="1"/>
  <c r="X26" i="1"/>
  <c r="Y26" i="1" s="1"/>
  <c r="Z254" i="1"/>
  <c r="AA254" i="1" s="1"/>
  <c r="Z174" i="1"/>
  <c r="AA174" i="1" s="1"/>
  <c r="Z224" i="1"/>
  <c r="AA224" i="1" s="1"/>
  <c r="Z218" i="1"/>
  <c r="AA218" i="1" s="1"/>
  <c r="Z214" i="1"/>
  <c r="AA214" i="1" s="1"/>
  <c r="Z165" i="1"/>
  <c r="AA165" i="1" s="1"/>
  <c r="Z89" i="1"/>
  <c r="AA89" i="1" s="1"/>
  <c r="Z135" i="1"/>
  <c r="AA135" i="1" s="1"/>
  <c r="Z140" i="1"/>
  <c r="AA140" i="1" s="1"/>
  <c r="Z189" i="1"/>
  <c r="AA189" i="1" s="1"/>
  <c r="Z181" i="1"/>
  <c r="AA181" i="1" s="1"/>
  <c r="Z94" i="1"/>
  <c r="AA94" i="1" s="1"/>
  <c r="Z41" i="1"/>
  <c r="AA41" i="1" s="1"/>
  <c r="Z66" i="1"/>
  <c r="AA66" i="1" s="1"/>
  <c r="Z75" i="1"/>
  <c r="AA75" i="1" s="1"/>
  <c r="AA105" i="1"/>
  <c r="Z105" i="1"/>
  <c r="Z124" i="1"/>
  <c r="AA124" i="1" s="1"/>
  <c r="Z146" i="1"/>
  <c r="AA146" i="1" s="1"/>
  <c r="Z162" i="1"/>
  <c r="AA162" i="1" s="1"/>
  <c r="Z168" i="1"/>
  <c r="AA168" i="1" s="1"/>
  <c r="X232" i="1"/>
  <c r="Y232" i="1" s="1"/>
  <c r="X236" i="1"/>
  <c r="Y236" i="1" s="1"/>
  <c r="X242" i="1"/>
  <c r="Y242" i="1" s="1"/>
  <c r="X250" i="1"/>
  <c r="Y250" i="1" s="1"/>
  <c r="X239" i="1"/>
  <c r="Y239" i="1" s="1"/>
  <c r="X247" i="1"/>
  <c r="Y247" i="1" s="1"/>
  <c r="X255" i="1"/>
  <c r="Y255" i="1" s="1"/>
  <c r="X100" i="1"/>
  <c r="Y100" i="1" s="1"/>
  <c r="X40" i="1"/>
  <c r="Y40" i="1" s="1"/>
  <c r="X55" i="1"/>
  <c r="Y55" i="1" s="1"/>
  <c r="X47" i="1"/>
  <c r="Y47" i="1" s="1"/>
  <c r="X39" i="1"/>
  <c r="Y39" i="1" s="1"/>
  <c r="X31" i="1"/>
  <c r="Y31" i="1" s="1"/>
  <c r="X23" i="1"/>
  <c r="Y23" i="1" s="1"/>
  <c r="X73" i="1"/>
  <c r="Y73" i="1" s="1"/>
  <c r="X17" i="1"/>
  <c r="Y17" i="1" s="1"/>
  <c r="X7" i="1"/>
  <c r="Y7" i="1" s="1"/>
  <c r="X32" i="1"/>
  <c r="Y32" i="1" s="1"/>
  <c r="X13" i="1"/>
  <c r="Y13" i="1" s="1"/>
  <c r="X16" i="1"/>
  <c r="Y16" i="1" s="1"/>
  <c r="X18" i="1"/>
  <c r="Y18" i="1" s="1"/>
  <c r="Z246" i="1"/>
  <c r="AA246" i="1" s="1"/>
  <c r="Z203" i="1"/>
  <c r="AA203" i="1" s="1"/>
  <c r="Z230" i="1"/>
  <c r="AA230" i="1" s="1"/>
  <c r="Z217" i="1"/>
  <c r="AA217" i="1" s="1"/>
  <c r="Z176" i="1"/>
  <c r="AA176" i="1" s="1"/>
  <c r="Z163" i="1"/>
  <c r="AA163" i="1" s="1"/>
  <c r="Z147" i="1"/>
  <c r="AA147" i="1" s="1"/>
  <c r="Z142" i="1"/>
  <c r="AA142" i="1" s="1"/>
  <c r="Z136" i="1"/>
  <c r="AA136" i="1" s="1"/>
  <c r="Z195" i="1"/>
  <c r="AA195" i="1" s="1"/>
  <c r="Z179" i="1"/>
  <c r="AA179" i="1" s="1"/>
  <c r="Z97" i="1"/>
  <c r="AA97" i="1" s="1"/>
  <c r="Z93" i="1"/>
  <c r="AA93" i="1" s="1"/>
  <c r="Z53" i="1"/>
  <c r="AA53" i="1" s="1"/>
  <c r="Z45" i="1"/>
  <c r="AA45" i="1" s="1"/>
  <c r="Z68" i="1"/>
  <c r="AA68" i="1" s="1"/>
  <c r="Z77" i="1"/>
  <c r="AA77" i="1" s="1"/>
  <c r="Z128" i="1"/>
  <c r="AA128" i="1" s="1"/>
  <c r="Z156" i="1"/>
  <c r="AA156" i="1" s="1"/>
  <c r="Z150" i="1"/>
  <c r="AA150" i="1" s="1"/>
  <c r="Z178" i="1"/>
  <c r="AA178" i="1" s="1"/>
  <c r="Z190" i="1"/>
  <c r="AA190" i="1" s="1"/>
  <c r="X194" i="1"/>
  <c r="Y194" i="1" s="1"/>
  <c r="X198" i="1"/>
  <c r="Y198" i="1" s="1"/>
  <c r="X202" i="1"/>
  <c r="Y202" i="1" s="1"/>
  <c r="X206" i="1"/>
  <c r="Y206" i="1" s="1"/>
  <c r="X210" i="1"/>
  <c r="Y210" i="1" s="1"/>
  <c r="X170" i="1"/>
  <c r="Y170" i="1" s="1"/>
  <c r="X221" i="1"/>
  <c r="Y221" i="1" s="1"/>
  <c r="X225" i="1"/>
  <c r="Y225" i="1" s="1"/>
  <c r="X229" i="1"/>
  <c r="Y229" i="1" s="1"/>
  <c r="X233" i="1"/>
  <c r="Y233" i="1" s="1"/>
  <c r="X237" i="1"/>
  <c r="Y237" i="1" s="1"/>
  <c r="X244" i="1"/>
  <c r="Y244" i="1" s="1"/>
  <c r="X252" i="1"/>
  <c r="Y252" i="1" s="1"/>
  <c r="X241" i="1"/>
  <c r="Y241" i="1" s="1"/>
  <c r="X249" i="1"/>
  <c r="Y249" i="1" s="1"/>
  <c r="X257" i="1"/>
  <c r="Y257" i="1" s="1"/>
  <c r="X74" i="1"/>
  <c r="Y74" i="1" s="1"/>
  <c r="X60" i="1"/>
  <c r="Y60" i="1" s="1"/>
  <c r="X37" i="1"/>
  <c r="Y37" i="1" s="1"/>
  <c r="X29" i="1"/>
  <c r="Y29" i="1" s="1"/>
  <c r="X21" i="1"/>
  <c r="Y21" i="1" s="1"/>
  <c r="X15" i="1"/>
  <c r="Y15" i="1" s="1"/>
  <c r="X22" i="1"/>
  <c r="Y22" i="1" s="1"/>
  <c r="X28" i="1"/>
  <c r="Y28" i="1" s="1"/>
  <c r="X36" i="1"/>
  <c r="Y36" i="1" s="1"/>
  <c r="X8" i="1"/>
  <c r="Y8" i="1" s="1"/>
  <c r="AA145" i="1" l="1"/>
  <c r="AA180" i="1"/>
  <c r="AA115" i="1"/>
  <c r="Z252" i="1"/>
  <c r="AA252" i="1" s="1"/>
  <c r="Z31" i="1"/>
  <c r="AA31" i="1" s="1"/>
  <c r="Z29" i="1"/>
  <c r="AA29" i="1" s="1"/>
  <c r="Z225" i="1"/>
  <c r="AA225" i="1" s="1"/>
  <c r="Z16" i="1"/>
  <c r="AA16" i="1" s="1"/>
  <c r="Z100" i="1"/>
  <c r="AA100" i="1" s="1"/>
  <c r="Z14" i="1"/>
  <c r="AA14" i="1" s="1"/>
  <c r="Z22" i="1"/>
  <c r="AA22" i="1" s="1"/>
  <c r="Z37" i="1"/>
  <c r="AA37" i="1" s="1"/>
  <c r="Z249" i="1"/>
  <c r="AA249" i="1" s="1"/>
  <c r="Z237" i="1"/>
  <c r="AA237" i="1" s="1"/>
  <c r="Z221" i="1"/>
  <c r="AA221" i="1" s="1"/>
  <c r="Z202" i="1"/>
  <c r="AA202" i="1" s="1"/>
  <c r="Z13" i="1"/>
  <c r="AA13" i="1" s="1"/>
  <c r="Z73" i="1"/>
  <c r="AA73" i="1" s="1"/>
  <c r="Z47" i="1"/>
  <c r="AA47" i="1" s="1"/>
  <c r="Z255" i="1"/>
  <c r="AA255" i="1" s="1"/>
  <c r="Z242" i="1"/>
  <c r="AA242" i="1"/>
  <c r="Z38" i="1"/>
  <c r="AA38" i="1" s="1"/>
  <c r="Z58" i="1"/>
  <c r="AA58" i="1" s="1"/>
  <c r="Z248" i="1"/>
  <c r="AA248" i="1" s="1"/>
  <c r="Z227" i="1"/>
  <c r="AA227" i="1" s="1"/>
  <c r="Z30" i="1"/>
  <c r="AA30" i="1" s="1"/>
  <c r="Z42" i="1"/>
  <c r="AA42" i="1" s="1"/>
  <c r="Z43" i="1"/>
  <c r="AA43" i="1" s="1"/>
  <c r="Z74" i="1"/>
  <c r="AA74" i="1" s="1"/>
  <c r="Z229" i="1"/>
  <c r="AA229" i="1" s="1"/>
  <c r="Z40" i="1"/>
  <c r="AA40" i="1" s="1"/>
  <c r="Z257" i="1"/>
  <c r="AA257" i="1" s="1"/>
  <c r="Z206" i="1"/>
  <c r="AA206" i="1" s="1"/>
  <c r="Z17" i="1"/>
  <c r="AA17" i="1" s="1"/>
  <c r="Z250" i="1"/>
  <c r="AA250" i="1"/>
  <c r="Z8" i="1"/>
  <c r="AA8" i="1" s="1"/>
  <c r="Z15" i="1"/>
  <c r="AA15" i="1" s="1"/>
  <c r="Z60" i="1"/>
  <c r="AA60" i="1" s="1"/>
  <c r="Z241" i="1"/>
  <c r="AA241" i="1" s="1"/>
  <c r="Z233" i="1"/>
  <c r="AA233" i="1" s="1"/>
  <c r="Z170" i="1"/>
  <c r="AA170" i="1" s="1"/>
  <c r="Z198" i="1"/>
  <c r="AA198" i="1" s="1"/>
  <c r="X259" i="1"/>
  <c r="Z32" i="1"/>
  <c r="AA32" i="1" s="1"/>
  <c r="Z23" i="1"/>
  <c r="AA23" i="1" s="1"/>
  <c r="Z55" i="1"/>
  <c r="AA55" i="1" s="1"/>
  <c r="Z247" i="1"/>
  <c r="AA247" i="1" s="1"/>
  <c r="Z236" i="1"/>
  <c r="AA236" i="1" s="1"/>
  <c r="Z26" i="1"/>
  <c r="AA26" i="1" s="1"/>
  <c r="Z9" i="1"/>
  <c r="AA9" i="1" s="1"/>
  <c r="Z253" i="1"/>
  <c r="AA253" i="1" s="1"/>
  <c r="Z240" i="1"/>
  <c r="AA240" i="1" s="1"/>
  <c r="Z20" i="1"/>
  <c r="AA20" i="1" s="1"/>
  <c r="Z19" i="1"/>
  <c r="AA19" i="1" s="1"/>
  <c r="Z51" i="1"/>
  <c r="AA51" i="1" s="1"/>
  <c r="Z36" i="1"/>
  <c r="AA36" i="1" s="1"/>
  <c r="Z210" i="1"/>
  <c r="AA210" i="1" s="1"/>
  <c r="Z7" i="1"/>
  <c r="AA7" i="1" s="1"/>
  <c r="Z239" i="1"/>
  <c r="AA239" i="1" s="1"/>
  <c r="Z232" i="1"/>
  <c r="AA232" i="1" s="1"/>
  <c r="Z24" i="1"/>
  <c r="AA24" i="1" s="1"/>
  <c r="Z25" i="1"/>
  <c r="AA25" i="1" s="1"/>
  <c r="Z245" i="1"/>
  <c r="AA245" i="1" s="1"/>
  <c r="Z235" i="1"/>
  <c r="AA235" i="1" s="1"/>
  <c r="Z12" i="1"/>
  <c r="AA12" i="1" s="1"/>
  <c r="Z27" i="1"/>
  <c r="AA27" i="1" s="1"/>
  <c r="Z59" i="1"/>
  <c r="AA59" i="1" s="1"/>
  <c r="Z21" i="1"/>
  <c r="AA21" i="1" s="1"/>
  <c r="Z194" i="1"/>
  <c r="AA194" i="1" s="1"/>
  <c r="Z18" i="1"/>
  <c r="AA18" i="1" s="1"/>
  <c r="Z28" i="1"/>
  <c r="AA28" i="1" s="1"/>
  <c r="Z244" i="1"/>
  <c r="AA244" i="1" s="1"/>
  <c r="Z39" i="1"/>
  <c r="AA39" i="1" s="1"/>
  <c r="Z33" i="1"/>
  <c r="AA33" i="1" s="1"/>
  <c r="Z256" i="1"/>
  <c r="AA256" i="1" s="1"/>
  <c r="Z231" i="1"/>
  <c r="AA231" i="1" s="1"/>
  <c r="Z34" i="1"/>
  <c r="AA34" i="1" s="1"/>
  <c r="Z11" i="1"/>
  <c r="AA11" i="1" s="1"/>
  <c r="Z35" i="1"/>
  <c r="AA35" i="1" s="1"/>
  <c r="Y259" i="1"/>
  <c r="AA259" i="1" l="1"/>
  <c r="Z259" i="1"/>
</calcChain>
</file>

<file path=xl/sharedStrings.xml><?xml version="1.0" encoding="utf-8"?>
<sst xmlns="http://schemas.openxmlformats.org/spreadsheetml/2006/main" count="2041" uniqueCount="850">
  <si>
    <t>Địa điểm thực hiện dự án: Thôn Mai Thượng, xã Mai Đình, huyện Hiệp Hòa, tỉnh Bắc Giang</t>
  </si>
  <si>
    <t>STT
(TB THĐ)</t>
  </si>
  <si>
    <t>Họ Và Tên</t>
  </si>
  <si>
    <t>STT</t>
  </si>
  <si>
    <t>Người sử dụng đất</t>
  </si>
  <si>
    <t>Thửa đất số</t>
  </si>
  <si>
    <t>Tờ bản đồ số</t>
  </si>
  <si>
    <t>Loại đất</t>
  </si>
  <si>
    <t>Diện tích thửa đất (m²)</t>
  </si>
  <si>
    <t>Diện tích thu hồi (m²)</t>
  </si>
  <si>
    <t>Diện tích còn lại (m²)</t>
  </si>
  <si>
    <t>Quản lý theo sổ thôn</t>
  </si>
  <si>
    <t>Giấy tờ về quyền sử đụng đất</t>
  </si>
  <si>
    <t>Quyển số</t>
  </si>
  <si>
    <t>Trang số</t>
  </si>
  <si>
    <t>Thửa số</t>
  </si>
  <si>
    <t>Diện tích
(đồng Cùn) (m²)</t>
  </si>
  <si>
    <t>Tên chủ sử dụng đất</t>
  </si>
  <si>
    <t>Nguồn gốc đất</t>
  </si>
  <si>
    <t>Ghi chú</t>
  </si>
  <si>
    <t>Tổng diện tích đất được giao (m²)</t>
  </si>
  <si>
    <t>Diện tích đã thu hồi để tu bổ đê điều (m²)</t>
  </si>
  <si>
    <t>Diện tích còn lại sau khi tu bổ đê điều (m²)</t>
  </si>
  <si>
    <t>Diện tích bình sai
(m²)</t>
  </si>
  <si>
    <t xml:space="preserve">TỔNG DIỆN TÍCH
(m²) </t>
  </si>
  <si>
    <t>Diện tích thu hồi trong ranh giới dự án
(m²)</t>
  </si>
  <si>
    <t xml:space="preserve">Diện tích còn lại ngoài ranh giới dự án
(m²) </t>
  </si>
  <si>
    <t>A</t>
  </si>
  <si>
    <t>B</t>
  </si>
  <si>
    <t>C</t>
  </si>
  <si>
    <t>D</t>
  </si>
  <si>
    <t>E</t>
  </si>
  <si>
    <t>F</t>
  </si>
  <si>
    <t>G</t>
  </si>
  <si>
    <t>H</t>
  </si>
  <si>
    <t>I</t>
  </si>
  <si>
    <t>J</t>
  </si>
  <si>
    <t>K</t>
  </si>
  <si>
    <t>L</t>
  </si>
  <si>
    <t>M</t>
  </si>
  <si>
    <t>N</t>
  </si>
  <si>
    <t>O</t>
  </si>
  <si>
    <t>P</t>
  </si>
  <si>
    <t>Q</t>
  </si>
  <si>
    <t>R</t>
  </si>
  <si>
    <t>3=1-2</t>
  </si>
  <si>
    <t>6=3+4+5</t>
  </si>
  <si>
    <t>8=6-7</t>
  </si>
  <si>
    <t>Đặng Thị Thạ 
(Ông Na là chồng, ông Mạnh là con)</t>
  </si>
  <si>
    <t>Nguyễn Quang Na (đã chết). Những người được thừa kế gồm: Vợ Đặng Thị Thạ; các con: Nguyễn Văn Cường, Nguyễn Thị Loan, Nguyễn Quang Mạnh.</t>
  </si>
  <si>
    <t>69
220
71
34</t>
  </si>
  <si>
    <t>25
25
25
35</t>
  </si>
  <si>
    <t>LUK
LUK
LUK
LUK</t>
  </si>
  <si>
    <t>76.009,7
2.427,4
4.378,2
7.872,1</t>
  </si>
  <si>
    <t>70.777,5
2.427,4
4.378,2
5.798,5</t>
  </si>
  <si>
    <t>5.232,2
0
0
2.073,6</t>
  </si>
  <si>
    <t>Đội 1</t>
  </si>
  <si>
    <t>Sổ địa chính 1999</t>
  </si>
  <si>
    <t>-</t>
  </si>
  <si>
    <t>Nguyễn Quan Na</t>
  </si>
  <si>
    <t>Đất giao ổn định</t>
  </si>
  <si>
    <t>Xác nhận Nguyễn Quan Na và Nguyễn Quang Na là một người. Tên đúng là Nguyễn Quang Na.</t>
  </si>
  <si>
    <t>Đỗ Xuân Tùng (Bắc)</t>
  </si>
  <si>
    <t>Đỗ Xuân Tùng (vợ Bắc)</t>
  </si>
  <si>
    <t>Sổ địa chính 2001</t>
  </si>
  <si>
    <t>Hoàng Thị Điểm (ông Huynh là chồng)</t>
  </si>
  <si>
    <t>An Ngọc Huynh (đã chết). Những người được thừa kế gồm: Vợ Hoàng Thị Điểm; các con: An Ngọc Hữu, An Thị Hòa, An Thị Hợp, An Thị Hạnh, An Ngọc Huyên.</t>
  </si>
  <si>
    <t>Sổ địa chính 1992</t>
  </si>
  <si>
    <t>Âu Văn Huynh</t>
  </si>
  <si>
    <t>Xác nhận Âu Văn Huynh và An Ngọc Huynh là một người, tên đúng là An Ngọc Huynh.</t>
  </si>
  <si>
    <t>Đỗ Hồng Quân (Bà Chiến là mẹ)</t>
  </si>
  <si>
    <t xml:space="preserve">Nguyễn Thị Chiến (đã chết). Những người được thừa kế gồm: Chồng Đỗ Văn Vân, con Đỗ Hồng Quân. </t>
  </si>
  <si>
    <t>Nguyễn Thị Chiến, Vân (T.Lợi)</t>
  </si>
  <si>
    <t>Đặng Thị Tuyển</t>
  </si>
  <si>
    <t>Đặng Thị Tuyển (đã chết). Những người được thừa kế gồm các con: Hoàng Thị Thanh Tuyền, Đặng Thị Kim Tuyến.</t>
  </si>
  <si>
    <t>Đỗ Thị Tuyển</t>
  </si>
  <si>
    <t>Xác nhận Đỗ Thị Tuyển và Đặng Thị Tuyển là một người. Tên đúng là Đặng Thị Tuyển</t>
  </si>
  <si>
    <t>Nguyễn Văn Huệ (Lư)</t>
  </si>
  <si>
    <t>Nguyễn Văn Huệ (vợ Lư)</t>
  </si>
  <si>
    <t>Nguyễn Văn Huệ</t>
  </si>
  <si>
    <t>Đỗ Xuân Thống (Lập)</t>
  </si>
  <si>
    <t>Đỗ Xuân Thống (vợ Âu Thị Lập)</t>
  </si>
  <si>
    <t>Đỗ Xuân Thống</t>
  </si>
  <si>
    <t>Hoàng Văn Đức (Kết)</t>
  </si>
  <si>
    <t>Hoàng Văn Đức (vợ Chu Thị Kết)</t>
  </si>
  <si>
    <t>Sổ thôn</t>
  </si>
  <si>
    <t>Hoàng Văn Đức</t>
  </si>
  <si>
    <t>Đỗ Xuân Tổng (Hoè)</t>
  </si>
  <si>
    <t>Đỗ Xuân Tổng (vợ Hoè)</t>
  </si>
  <si>
    <t>Đỗ Xuân Tổng</t>
  </si>
  <si>
    <t>Đặng Thị Ngọ (Ông Tân là chồng)</t>
  </si>
  <si>
    <t>Hoàng Văn Nhất</t>
  </si>
  <si>
    <t>Sổ địa chính 2002</t>
  </si>
  <si>
    <t>Hoàng Bát Nhất</t>
  </si>
  <si>
    <t>Xác nhận Hoàng Văn Nhất và Hoàng Bát Nhất là một người. Tên đúng là Hoàng Văn Nhất.</t>
  </si>
  <si>
    <t>Hoàng Văn Kiêu (Vẽ)</t>
  </si>
  <si>
    <t>Hoàng Văn Kiêu (vợ Đỗ Thị Vẽ)</t>
  </si>
  <si>
    <t>Hoàng Văn Kiêu</t>
  </si>
  <si>
    <t>Hoàng Thị Luyến (Ông Lệ là chồng)</t>
  </si>
  <si>
    <t>Đỗ Xuân Lệ (đã chết). Những người được thừa kế gồm: Vợ Hoàng Thị Luyến; các con Đỗ Xuân Cường, Đỗ Xuân Mạnh, Đỗ Xuân Hùng.</t>
  </si>
  <si>
    <t>Đỗ Xuân Lệ</t>
  </si>
  <si>
    <t xml:space="preserve">Đỗ Xuân Bể là chủ sử dụng đất đã chết
Hàng thừa kế bao gồm:
- Đỗ Thị Thêu là con
- Đỗ Xuân Lộc là con
- Đỗ Thị Liên là con
- Hoàng Thị Luyến (Lệ là chồng) là con  đang trực tiếp canh tác                      </t>
  </si>
  <si>
    <r>
      <t>Đỗ Xuân Bể (đã chết), vợ Lê Thị Y (đã chết). Những người được thừa kế gồm các con: Đỗ Thị Thêu, Đỗ Thị Thao, Đỗ Xuân Lộc, Đỗ Thị Liên, Đỗ Xuân Lệ (</t>
    </r>
    <r>
      <rPr>
        <i/>
        <sz val="14"/>
        <rFont val="Times New Roman"/>
        <family val="1"/>
      </rPr>
      <t>đã chết, những người được thừa kế của ông Lệ gồm: Vợ Hoàng Thị Luyến; các con Đỗ Xuân Cường, Đỗ Xuân Mạnh, Đỗ Xuân Hùng</t>
    </r>
    <r>
      <rPr>
        <sz val="14"/>
        <rFont val="Times New Roman"/>
        <family val="1"/>
      </rPr>
      <t>).</t>
    </r>
  </si>
  <si>
    <t>Đỗ Xuân Bể</t>
  </si>
  <si>
    <t>Đỗ Xuân Lệ là chủ sử dụng đã chết
 Hàng thừa kế bao gồm:
- Đỗ Xuân Năng (là con đang trực tiếp canh tác)
- Đỗ Xuân Thể là con
- Đỗ Xuân Phê là con
- Đỗ Xuân Lực là con
- Đỗ Thị Nương là con</t>
  </si>
  <si>
    <t>Đỗ Xuân Năng (vợ Đỗ Thị Thùy)</t>
  </si>
  <si>
    <t>Đỗ Xuân Năng (Đỗ Thị Thùy)</t>
  </si>
  <si>
    <t>Nguyễn Quang Tung (Sự)</t>
  </si>
  <si>
    <t>Nguyễn Quang Tung (vợ Âu Thị Sự)</t>
  </si>
  <si>
    <t>Nguyễn Quang Tung (Âu Thị Sự)</t>
  </si>
  <si>
    <t>Hoàng Văn Tuyến (Loan)</t>
  </si>
  <si>
    <t>Hoàng Văn Tuyến (vợ Đặng Thị Nam, con Đăng)</t>
  </si>
  <si>
    <t>Hoàng Văn Tuyến, Đặng Thị Nam</t>
  </si>
  <si>
    <t>Hoàng Văn Hải (Thanh)</t>
  </si>
  <si>
    <t>Hoàng Văn Hải (vợ Thanh)</t>
  </si>
  <si>
    <t>Hoàng Văn Hải</t>
  </si>
  <si>
    <t>Nguyễn Thị Cẩm (Ông Thạch là chồng)</t>
  </si>
  <si>
    <t>Nguyễn Văn Thạch (đã chết). Những người được thừa kế gồm: Vợ Nguyễn Thị Cẩm; các con: Nguyễn Văn Thuận, Nguyễn Văn Nhuận, Nguyễn Văn Thuần, Nguyễn Văn Thụy.</t>
  </si>
  <si>
    <t xml:space="preserve">Sổ địa chính 1999 </t>
  </si>
  <si>
    <t>Nguyễn Văn Thạch, Nguyễn Thị Cẩm</t>
  </si>
  <si>
    <t>Đỗ Xuân Khảo (Hiền)</t>
  </si>
  <si>
    <t>Đỗ Xuân Khảo (vợ Hiền)</t>
  </si>
  <si>
    <t>Đỗ Xuân Khảo</t>
  </si>
  <si>
    <t>Đặng Thị Chắt (Ảnh)</t>
  </si>
  <si>
    <t>Đặng Thị Chắt (chồng Ảnh)</t>
  </si>
  <si>
    <t>Đặng Thị Chắt</t>
  </si>
  <si>
    <t>Nguyễn Thị Liên (Ông Kiều là chồng)</t>
  </si>
  <si>
    <t>Hoàng Văn Kiều (đã chết). Những người được thừa kế gồm: Mẹ Đặng Thị Út, vợ Nguyễn Thị Gái; các con: Hoàng Thị Thơm, Hoàng Văn Đạt, Hoàng Thị Loan.</t>
  </si>
  <si>
    <t>Hoàng Văn Kiều, Nguyễn Thị Liên</t>
  </si>
  <si>
    <t>Xác nhận Nguyễn Thị Liên và Nguyễn Thị Gái là một người. Tên đúng là Nguyễn Thị Gái.</t>
  </si>
  <si>
    <t>Nguyễn Văn Liệu (Nguyên)</t>
  </si>
  <si>
    <t>Nguyễn Văn Liệu (vợ Hoàng Thị Nguyên)</t>
  </si>
  <si>
    <t>Nguyễn Văn Liệu (Hoàng Thị Nguyên)</t>
  </si>
  <si>
    <t>Đỗ Thị Thỏa (ông Bưu là chồng)</t>
  </si>
  <si>
    <t>Đặng Văn Bưu (đã chết). Những người được thừa kế gồm: Vợ Đỗ Thị Thỏa; các con: Đặng Văn Vinh, Đặng Văn Quang, Đặng Văn Đoàn, Đặng Thị Thắm.</t>
  </si>
  <si>
    <t>Đặng Văn Bưu</t>
  </si>
  <si>
    <t>Hoàng Văn Quân (Bình)</t>
  </si>
  <si>
    <t>Hoàng Văn Quân (vợ Đặng Thị Bình)</t>
  </si>
  <si>
    <t>Hoàng Văn Quân</t>
  </si>
  <si>
    <t>Đỗ Xuân Lĩnh (Hoa)</t>
  </si>
  <si>
    <t>Đỗ Xuân Lĩnh (vợ Hoa)</t>
  </si>
  <si>
    <t>Đỗ Xuân Lĩnh, Hoàng Thị Hoa</t>
  </si>
  <si>
    <t>Đặng Thị Lộc (Ông Mậu là chồng)</t>
  </si>
  <si>
    <t>Trần Duy Mậu (đã chết). Những người được thừa kế gồm: Vợ Đặng Thị Lộc; các con: Trần Duy Hách, Trần Duy Hiệp, Trần Duy Hinh, Trần Duy Đức.</t>
  </si>
  <si>
    <t>Trần Duy Mậu, Đặng Thị Lộc</t>
  </si>
  <si>
    <t>Vũ Thị Triệu (Ông Trồi là chồng)</t>
  </si>
  <si>
    <t>Nguyễn Trọng Thắng (vợ Đặng Thị Chén)</t>
  </si>
  <si>
    <t>Nguyễn Trọng Thắng (Đặng Thị Chén)</t>
  </si>
  <si>
    <t>Nguyễn Trọng Hòa (vợ Hương)</t>
  </si>
  <si>
    <t>Nguyễn Trọng Hòa, Nguyễn Thị Hương</t>
  </si>
  <si>
    <t>Nguyễn Thị Dần</t>
  </si>
  <si>
    <t>Hoàng Văn Mạc là chủ sử dụng đã chết. Hàng thừa kế bao gồm:
- Hoàng Văn Lạc là con đang trực tiếp canh tác
- Hoàng Thị Sở là con
- Hoàng Thị Xá là con
- Hoàng Văn Chác là con
- Hoàng Văn Năm là con
- Hoàng Văn Tám là con</t>
  </si>
  <si>
    <t>Hoàng Văn Mạc (đã chết). Những người được thừa kế gồm: Vợ Âu Thị Súy; các con Hoàng Văn Lạc, Hoàng Thị Sớ, Hoàng Thị Xá, Hoàng Văn Chác, Hoàng Văn Năm, Hoàng Văn Tám.</t>
  </si>
  <si>
    <t>Hoàng Văn Mạc</t>
  </si>
  <si>
    <t>Đặng Thị Lỡ (Ông Loan là chồng)</t>
  </si>
  <si>
    <r>
      <t>Hoàng Văn Loan (đã chết), vợ Đặng Thị Lỡ (đã chết). Những người được thừa kế gồm các con: 
- Hoàng Thị Nội (</t>
    </r>
    <r>
      <rPr>
        <i/>
        <sz val="14"/>
        <rFont val="Times New Roman"/>
        <family val="1"/>
      </rPr>
      <t>đã chết, không có người thừa kế thế vị</t>
    </r>
    <r>
      <rPr>
        <sz val="14"/>
        <rFont val="Times New Roman"/>
        <family val="1"/>
      </rPr>
      <t>), 
- Hoàng Văn Chiến (</t>
    </r>
    <r>
      <rPr>
        <i/>
        <sz val="14"/>
        <rFont val="Times New Roman"/>
        <family val="1"/>
      </rPr>
      <t>đã chết, những người được thừa kế của ông Chiến gồm: Vợ Ngô Thị Ân; các con: Hoàng Thị Nghĩa, Hoàng Thanh Bình, Hoàng Phương Linh, Hoàng Tiến Dùng</t>
    </r>
    <r>
      <rPr>
        <sz val="14"/>
        <rFont val="Times New Roman"/>
        <family val="1"/>
      </rPr>
      <t>),
- Hoàng Xuân Tiến, 
- Hoàng Văn Bộ, 
- Hoàng Thị Thủy, 
- Hoàng Văn Trung.</t>
    </r>
  </si>
  <si>
    <t>Hoàng Văn Loan</t>
  </si>
  <si>
    <t>Hoàng Văn Trung</t>
  </si>
  <si>
    <t>Hoàng Văn Trung (vợ Đỗ Thị Thật)</t>
  </si>
  <si>
    <t>Hoàng Văn Bộ (Oanh)</t>
  </si>
  <si>
    <t>Hoàng Văn Bộ (vợ Dương Thị Oanh)</t>
  </si>
  <si>
    <t>Hoàng Văn Bộ</t>
  </si>
  <si>
    <t>Ngô Thị Ân
 (Ông Chiến là chồng đã chết)</t>
  </si>
  <si>
    <t>Hoàng Văn Chiến (đã chết). Những người được thừa kế gồm: Vợ Ngô Thị Ân; các con: Hoàng Thị Nghĩa, Hoàng Thanh Bình, Hoàng Phương Linh, Hoàng Tiến Dùng.</t>
  </si>
  <si>
    <t>Hoàng Văn Chiến</t>
  </si>
  <si>
    <t>Hoàng Văn Tiến (Hương)</t>
  </si>
  <si>
    <t>Hoàng Xuân Tiến (vợ Lê Thị Hương)</t>
  </si>
  <si>
    <t>Hoàng Văn Tiến</t>
  </si>
  <si>
    <t>Xác nhận Hoàng Văn Tiến và Hoàng Xuân Tiến là một người. Tên đúng là Hoàng Xuân Tiến.</t>
  </si>
  <si>
    <t>Nguyễn Trọng Hiếu (Toản)</t>
  </si>
  <si>
    <t>Nguyễn Trọng Hiếu (vợ Toản)</t>
  </si>
  <si>
    <t>Nguyễn Trọng Hiếu</t>
  </si>
  <si>
    <t>36
37</t>
  </si>
  <si>
    <t>Đỗ Xuân Ngát (Nhung)</t>
  </si>
  <si>
    <t>Đỗ Văn Ngát (vợ Nguyễn Thị Nhung)</t>
  </si>
  <si>
    <t>Đỗ Văn Ngát</t>
  </si>
  <si>
    <t>Đỗ Văn Thảo (Cần)</t>
  </si>
  <si>
    <t>Đỗ Văn Thảo (vợ Hoàng Thị Cần)</t>
  </si>
  <si>
    <t>Hoàng Văn Nguyên (Thậm)</t>
  </si>
  <si>
    <t>Hoàng Văn Nguyên (vợ Nguyễn Thị Thậm)</t>
  </si>
  <si>
    <t>Hoàng Văn Nguyên, Nguyễn Thị Thậm</t>
  </si>
  <si>
    <t>Âu Thị Sáu (Tu)</t>
  </si>
  <si>
    <t>Âu Thị Sáu (con Nguyễn Thị Hà)</t>
  </si>
  <si>
    <t>Âu Thị Sáu</t>
  </si>
  <si>
    <t>Nguyễn Thị Dụ (Vân)</t>
  </si>
  <si>
    <t>Nguyễn Thị Dụ (con Hoàng Thế Vân)</t>
  </si>
  <si>
    <t>Nguyễn Thị Dụ</t>
  </si>
  <si>
    <t>Hoàng Thị Nhạn</t>
  </si>
  <si>
    <t>Hoàng Thị Nhạn (con Nguyễn Thị Thu)</t>
  </si>
  <si>
    <t>Hoàng Văn Úc (Đài)</t>
  </si>
  <si>
    <t>Hoàng Văn Úc (vợ Đỗ Thị Đài)</t>
  </si>
  <si>
    <t>Hoàng Văn Úc, Đỗ Thị Đài</t>
  </si>
  <si>
    <t>Hoàng Văn San (Thảo)</t>
  </si>
  <si>
    <t>Hoàng Văn San (vợ Đặng Thị Thảo)</t>
  </si>
  <si>
    <t>Hoàng Văn San, Đặng Thị Thảo</t>
  </si>
  <si>
    <t>Đặng Thị Hữu (Ông Long là chồng)</t>
  </si>
  <si>
    <t>Đỗ Xuân Long (đã chết). Những người được thừa kế gồm: Vợ Đặng Thị Hữu; các con: Đỗ Thị Chung; Đỗ Thị Thủy.</t>
  </si>
  <si>
    <t>Đỗ Xuân Long</t>
  </si>
  <si>
    <t>Hoàng Thị Quý là chủ sử dụng đã chết
Hàng thừa kế bao gồm:
- Nguyễn Đức Hồi là con đang trực tiếp canh tác
- Nguyễn Đức Phương là con
- Nguyễn Đức Hướng là con</t>
  </si>
  <si>
    <t>Hoàng Thị Quý (đã chết). Những người được thừa kế gồm các con: Nguyễn Đức Phương, Nguyễn Đức Hướng, Nguyễn Đức Hồi, Nguyễn Đức Hinh.</t>
  </si>
  <si>
    <t>Hoàng Thị Quý</t>
  </si>
  <si>
    <t>46b</t>
  </si>
  <si>
    <t>Hoàng Văn Hội (vợ Nguyễn Thị Lượng)</t>
  </si>
  <si>
    <t>Hoàng Văn Hội</t>
  </si>
  <si>
    <t>46c</t>
  </si>
  <si>
    <t>Nguyễn Quang Thùa (vợ Đặng Thị Thúy)</t>
  </si>
  <si>
    <t>Nguyễn Quang Thùa, Đặng Thị Thúy</t>
  </si>
  <si>
    <t>47a</t>
  </si>
  <si>
    <t>Nguyễn Quang Vườn (Hiến)</t>
  </si>
  <si>
    <t>Nguyễn Quang Vườn (vợ Hiến)</t>
  </si>
  <si>
    <t>Đội 2</t>
  </si>
  <si>
    <t>Nguyễn Quang Vườn</t>
  </si>
  <si>
    <t>47b</t>
  </si>
  <si>
    <t>Đỗ Thị Tiếp (con Nguyễn Quang Vườn)</t>
  </si>
  <si>
    <t>Đỗ Thị Tiếp</t>
  </si>
  <si>
    <t>Hoàng Gia Lộc</t>
  </si>
  <si>
    <t>Hoàng Văn Lộc</t>
  </si>
  <si>
    <t>49
69</t>
  </si>
  <si>
    <t>Đặng Thị Mắm
Đặng Văn Ngọ (Toan)</t>
  </si>
  <si>
    <t>Đặng Thanh Ngọ (vợ Đinh Thị Toan)</t>
  </si>
  <si>
    <t>208+104</t>
  </si>
  <si>
    <t>Đặng Văn Ngọ, Đinh Thị Toan</t>
  </si>
  <si>
    <t>Xác nhận Đặng Văn Ngọ và Đặng Thanh Ngọ là một người. Tên đúng là Đặng Thanh Ngọ.</t>
  </si>
  <si>
    <t>Đỗ Xuân Mai (Toàn)</t>
  </si>
  <si>
    <t>Đỗ Xuân Mai (vợ Ngô Thị Toàn)</t>
  </si>
  <si>
    <t>Đỗ Xuân Mai, Ngô Thị Toàn</t>
  </si>
  <si>
    <t>Nguyễn Đức Quỳ (Tẽo)</t>
  </si>
  <si>
    <t>Nguyễn Đức Quỳ (vợ Tẽo)</t>
  </si>
  <si>
    <t>Nguyễn Đức Quì</t>
  </si>
  <si>
    <t>Đỗ Xuân Lạc là chủ sử dụng đã chết
Hàng thừa kế bao gồm:
- Đỗ Xuân Điệp là con đang trực tiếp canh tác
- Đỗ Thị Xuân là con
- Đỗ Xuân Đồng là con</t>
  </si>
  <si>
    <t>Đỗ Xuân Điệp (vợ Đặng Thị Đan)</t>
  </si>
  <si>
    <t>Đỗ Xuân Điệp, Đặng Thị Đan</t>
  </si>
  <si>
    <t>Hoàng Cao Khải là chủ sử dụng đã chết
Hàng thừa kế bao gồm:
- Hoàng Văn Hoàn là con đang trực tiếp canh tác
- Hoàng Văn Ca là con
- Hoàng Thị Vương là con
- Hoàng Thị Phương là con
- Hoàng Thị Cần là con
- Hoàng Thị Thơm là con</t>
  </si>
  <si>
    <t>Hoàng Cao Khải (đã chết). Những người được thừa kế gồm: Vợ Trần Thị Kiệm; các con: Hoàng Quốc Hoàn, Hoàng Văn Ca, Hoàng Thị Vương, Hoàng Thị Phương, Hoàng Thị Cần, Hoàng Thị Thêm.</t>
  </si>
  <si>
    <t>Hoàng Văn Khải, Ngô Thị Kiệm</t>
  </si>
  <si>
    <t>Xác nhận Hoàng Văn Khải và Hoàng Cao Khải là một người. Tên đúng là Hoàng Cao Khải.
Xác nhận Ngô Thị Kiệm và Trần Thị Kiệm là một người, tên đúng là Trần Thị Kiệm.</t>
  </si>
  <si>
    <t>Hoàng Văn Hoàn (Thắng)</t>
  </si>
  <si>
    <t>Hoàng Quốc Hoàn (vợ Đỗ Thị Thắng)</t>
  </si>
  <si>
    <t>Hoàng Văn Hoàn, Đỗ Thị Thắng</t>
  </si>
  <si>
    <t>Xác nhận Hoàng Văn Hoàn và Hoàng Quốc Hoàn là một người. Tên đúng là Hoàng Quốc Hoàn.</t>
  </si>
  <si>
    <t>Hoàng Văn Hoá (Thạch)</t>
  </si>
  <si>
    <t>Hoàng Văn Hoá (đã chết). Những người được thừa kế gồm: Vợ Hà Thị Thạch; các con: Hoàng Thị Thảo, Hoàng Thị Hoài, Hoàng Thị Cầm, Hoàng Văn Hoan, Hoàng Văn Hưng.</t>
  </si>
  <si>
    <t>Hoàng Văn Hóa, Hà Thị Thạch</t>
  </si>
  <si>
    <t>Hoàng Văn Cường là chủ sử dụng đã chết. Hàng thừa kế bao gôm:
- Hoàng Văn Hùng là con đang trực tiếp canh tác
- Hoàng Thị Hòa là con
- Hoàng Thị Nhã là con
- Hoàng Văn Tùng là con</t>
  </si>
  <si>
    <t>Hoàng Văn Cường (đã chết), Đặng Thị Thìn (đã chết). Những người được thừa kế gồm: Hoàng Văn Hùng, Hoàng Thị Hòa, Hoàng Thị Nhã, Hoàng Văn Tùng.</t>
  </si>
  <si>
    <t>Hoàng Văn Cường, Đặng Thị Thìn</t>
  </si>
  <si>
    <t>Hoàng Văn Đại (Minh)</t>
  </si>
  <si>
    <t>Hoàng Văn Đại (vợ Lê Thị Minh)</t>
  </si>
  <si>
    <t>Hoàng Văn Đại (Lê Thị Minh)</t>
  </si>
  <si>
    <t>Ngô Thị Tự (ông Biện là chồng)</t>
  </si>
  <si>
    <t>Nguyễn Đức Biện (vợ Ngô Thị Tự)</t>
  </si>
  <si>
    <t>Nguyễn Đức Biện (Ngô Thị Tự)</t>
  </si>
  <si>
    <t>Hoàng Văn Đạt (ông Tiên là bố)</t>
  </si>
  <si>
    <t xml:space="preserve">Hoàng Văn Tiên (đã chết), vợ Lê Thị Ngọc (đã chết). Những người được thừa kế gồm các con: Hoàng Thị Bích, Hoàng Thị Liên, Hoàng Thị Thanh, Hoàng Thế Chuyền, Hoàng Văn Đạt, Hoàng Thị Vân. </t>
  </si>
  <si>
    <t>Hoàng Văn Tiên, Lê Thị Ngọc</t>
  </si>
  <si>
    <t>Nguyễn Văn Nghiệp (ông Tự là bố)</t>
  </si>
  <si>
    <t>Nguyễn Văn Tự (đã chết), Nguyễn Thị Quý (đã chết). Những người được thừa kế gồm các con: Nguyễn Thị Sự, Nguyễn Văn Nghiệp, Nguyễn Thị Hiệp, Nguyễn Thị Hà.</t>
  </si>
  <si>
    <t>Nguyễn Văn Tự, Nguyễn Thị Quý</t>
  </si>
  <si>
    <t>Nguyễn Văn Nghiệp</t>
  </si>
  <si>
    <t>Nguyễn Văn Nghiệp (vợ Đặng Thị Sen)</t>
  </si>
  <si>
    <t>Chu Thị Hào (ông Bang là chồng)</t>
  </si>
  <si>
    <t>Nguyễn Đức Bang (đã chết). Những người được thừa kế gồm: Vợ Chu Thị Hào; các con: Nguyễn Đức Bộ, Nguyễn Đức Minh, Nguyễn Thị Thập.</t>
  </si>
  <si>
    <t>Nguyễn Đức Bang, Ngô Thị Hào</t>
  </si>
  <si>
    <t>Xác nhận Ngô Thị Hào và Chu Thị Hào là một người. Tên đúng là Chu Thị Hào.</t>
  </si>
  <si>
    <t>Nguyễn Thị Hướng (ông Trẽ là chồng)</t>
  </si>
  <si>
    <t>Nguyễn Trọng Chẽ (đã chết). Những người được thừa kế gồm: Vợ Nguyễn Thị Hướng; các con: Nguyễn Trọng Ngọc, Nguyễn Trọng Hải, Nguyễn Trọng Hà, Nguyễn Thị Bắc.</t>
  </si>
  <si>
    <t>Nguyễn Trọng Chẽ, Nguyễn Thị Hướng</t>
  </si>
  <si>
    <t>Nguyễn Trọng Ngọc (Thao)</t>
  </si>
  <si>
    <t>Nguyễn Trọng Ngọc (con Khánh)</t>
  </si>
  <si>
    <t>Nguyễn Trọng Ngọc</t>
  </si>
  <si>
    <t>Nguyễn Thị Chuyên 
(ông Khanh là chồng)</t>
  </si>
  <si>
    <t>Hoàng Văn Khanh (đã chết). Những người được thừa kế gồm vợ Nguyễn Thị Chuyên; các con Hoàng Thị Nguyên, Hoàng Văn Khánh, Hoàng Thị Chuông, Hoàng Thị Lâm, Hoàng Thị Đài, Hoàng Thị Đãi, Hoàng Thị Thúy, Hoàng Văn Đại.</t>
  </si>
  <si>
    <t>Hoàng Văn Khanh, Nguyễn Thị Chuyên</t>
  </si>
  <si>
    <t>Hoàng Văn Nam (Sáu)</t>
  </si>
  <si>
    <t>Hoàng Minh Nam (vợ Nguyễn Thị Sáu)</t>
  </si>
  <si>
    <t>208+192</t>
  </si>
  <si>
    <t>Hoàng Văn Nam (Nguyễn Thị Sáu)</t>
  </si>
  <si>
    <t>Xác nhận Hoàng Văn Nam và Hoàng Minh Nam là một người. Tên đúng là Hoàng Minh Nam.</t>
  </si>
  <si>
    <t>Hoàng Văn Sơn (Hoàn)</t>
  </si>
  <si>
    <t>Hoàng Văn Sơn (vợ Hoàn)</t>
  </si>
  <si>
    <t>Hoàng Văn Sơn</t>
  </si>
  <si>
    <t>Nguyễn Quang Chiến (Hằng)</t>
  </si>
  <si>
    <t>Nguyễn Quang Chiến (vợ Nguyễn Thị Hằng)</t>
  </si>
  <si>
    <t>Nguyễn Quang Chiến (Nguyễn Thị Hằng)</t>
  </si>
  <si>
    <t>Đỗ Xuân Binh (Tản)</t>
  </si>
  <si>
    <t>Đỗ Xuân Binh (vợ Nguyễn Thị Tản)</t>
  </si>
  <si>
    <t>Đỗ Xuân Binh, Nguyễn Thị Tản</t>
  </si>
  <si>
    <t>Đỗ Xuân Lục (Thêm)</t>
  </si>
  <si>
    <t>Đỗ Xuân Lục (vợ Nguyễn Thị Thêm)</t>
  </si>
  <si>
    <t>Đỗ Xuân Lục</t>
  </si>
  <si>
    <t>Hoàng Văn Được (Thảo)</t>
  </si>
  <si>
    <t>Hoàng Văn Được (vợ Đỗ Thị Thảo)</t>
  </si>
  <si>
    <t>Hoàng Văn Được (Đỗ Thị Thảo)</t>
  </si>
  <si>
    <t>Hoàng Thị Thế (Minh)</t>
  </si>
  <si>
    <t>Hoàng Thị Thế (chồng Minh)</t>
  </si>
  <si>
    <t>Hoàng Thị Thế (Đỗ Xuân Minh)</t>
  </si>
  <si>
    <t>Hoàng Văn Kết (Loa)</t>
  </si>
  <si>
    <t>Hoàng Văn Kết (vợ Chu Thị Trọng)</t>
  </si>
  <si>
    <t>Hoàng Văn Cường (bà Lơn là mẹ)</t>
  </si>
  <si>
    <t>Đặng Thị Lơn (đã chết). Những người được thừa kế gồm các con: Hoàng Thị Ao, Hoàng Thị Vững, Hoàng Thị Bền, Hoàng Văn Cường, Hoàng Văn Phương, Hoàng Thị Tường.</t>
  </si>
  <si>
    <t>Đặng Thị Lơn (Nhiên)</t>
  </si>
  <si>
    <t>Hoàng Thị Chung (Điệt)</t>
  </si>
  <si>
    <t>Hoàng Thị Chung (con Nguyễn Quang Ngân)</t>
  </si>
  <si>
    <t>Hoàng Thị Chung</t>
  </si>
  <si>
    <t>Đinh Thị Huyên (ông Gắng là chồng)</t>
  </si>
  <si>
    <t>Lê Huy Gắng (đã chết). Những người được thừa kế gồm: Vợ Đinh Thị Nguyên; các con: Lê Văn Thu, Lê Thị Hoạt, Lê Thị Tâm.</t>
  </si>
  <si>
    <t>Lê Huy Gắng, Đinh Thị Nguyên</t>
  </si>
  <si>
    <t>Hoàng Thị Phan (ông Bình là chồng)</t>
  </si>
  <si>
    <t>Nguyễn Quang Hồng (đã chết), vợ Nguyễn Thị Mai (đã chết). Những người được thừa kế gồm: Con Nguyễn Quang Bình (đã chết), người thừa kế của ông Bình gồm: Vợ Hoàng Thị Phan; các con: Nguyễn Thị Duyên, Nguyễn Quang Minh, Nguyễn Quang Tuấn, Nguyễn Quang Tùng.</t>
  </si>
  <si>
    <t>Nguyễn Quang Hồng, Nguyễn Thị Mai</t>
  </si>
  <si>
    <t>Nguyễn Thị Luyên (Vị)</t>
  </si>
  <si>
    <t>Nguyễn Thị Luyên (chồng Vị)</t>
  </si>
  <si>
    <t>Nguyễn Văn Phụ (Vẻ)</t>
  </si>
  <si>
    <t>Nguyễn Văn Phụ (vợ Đỗ Thị Vẻ)</t>
  </si>
  <si>
    <t>Hoàng Văn Biều (Toàn)</t>
  </si>
  <si>
    <t>Hoàng Văn Biều (vợ Ngô Thị Toàn)</t>
  </si>
  <si>
    <t>Hoàng Văn Biều (Ngô Thị Toàn)</t>
  </si>
  <si>
    <t>Nguyễn Đức Thức là chủ sử dụng đã chết. Hàng thừa kế bao gồm:
- Nguyễn Đức Thắng là con đang trực tiếp canh tác
- Nguyễn Thị Hòa là con
- Nguyễn Thị Hợp là con
- Nguyễn Đức Thuần là con
- Nguyễn Thị Lợi là con</t>
  </si>
  <si>
    <t>Nguyễn Đức Thắng (vợ Đỗ Thị Thuyên)</t>
  </si>
  <si>
    <t>Nguyễn Đức Thắng, Đỗ Thị Thuyên</t>
  </si>
  <si>
    <t>Hà Viết Tĩnh (bà Khánh là vợ)</t>
  </si>
  <si>
    <r>
      <t>Hà Viết Trung (</t>
    </r>
    <r>
      <rPr>
        <i/>
        <sz val="14"/>
        <rFont val="Times New Roman"/>
        <family val="1"/>
      </rPr>
      <t>đã chết</t>
    </r>
    <r>
      <rPr>
        <sz val="14"/>
        <rFont val="Times New Roman"/>
        <family val="1"/>
      </rPr>
      <t>), những người được thừa kế gồm: Vợ Nguyễn Thị Hà; các con: Hà Ngọc Tuyến, Hà Văn Tài, Hà Thị Hòa.</t>
    </r>
  </si>
  <si>
    <t>Hà Văn Chung, Nguyễn Thị Hà</t>
  </si>
  <si>
    <t>Xác nhận Hà Văn Chung và Hà Viết Trung là một người. Tên đúng là Hà Viết Trung.</t>
  </si>
  <si>
    <t>Đỗ Xuân Triển (Hoà)</t>
  </si>
  <si>
    <t>Đỗ Xuân Triển (vợ Hoà)</t>
  </si>
  <si>
    <t>Đỗ Xuân Triển (Nguyễn Thị Hoà)</t>
  </si>
  <si>
    <t>Hoàng Văn Quốc (Thư)</t>
  </si>
  <si>
    <t>Hoàng Quý Quốc (vợ Đặng Thị Thư)</t>
  </si>
  <si>
    <t>Hoàng Quý Quốc, Đặng Thị Thư</t>
  </si>
  <si>
    <t>Đỗ Thị Liên (Hưởng)</t>
  </si>
  <si>
    <t>Đỗ Thị Liên (chồng Hưởng)</t>
  </si>
  <si>
    <t>Đỗ Thị Niêm</t>
  </si>
  <si>
    <t>Xác nhận Đỗ Thị Niêm và Đỗ Thị Liên là một người. Tên đúng là Đỗ Thị Liên.</t>
  </si>
  <si>
    <t>Đỗ Xuân Tới là chủ sử dụng đã chết
Hàng thừa kế bao gồm:
- Đỗ Xuân Hợi là con đang trực tiếp canh tác
- Đỗ Thị Hiền Chương là con
- Đỗ Thị Bốn là con
- Đỗ Thị Năm là con
- Đỗ Xuân Triển là con
- Đỗ Xuân Lục là con</t>
  </si>
  <si>
    <t>Đỗ Xuân Tới (đã chết), vợ Đặng Thị Gái (đã chết). Những người được thừa kế gồm các con: Đỗ Thị Hữu, Đỗ Thị Hiền, Đỗ Xuân Triển, Đỗ Thị Bốn, Đỗ Thị Năm, Đỗ Xuân Lục, Đỗ Xuân Hợi.</t>
  </si>
  <si>
    <t xml:space="preserve"> Sổ địa chính 1999</t>
  </si>
  <si>
    <t>Đỗ Xuân Tới, Đặng Thị Gái</t>
  </si>
  <si>
    <t>Nguyễn Thị Chuyên (ông Hưu là chồng)</t>
  </si>
  <si>
    <t>Hoàng Văn Hưu (đã chết). Những người được thừa kế gồm: Vợ Nguyễn Thị Thuyên; các con: Hoàng Văn Mưu, Hoàng Thị Tiến, Hoàng Thị Tích.</t>
  </si>
  <si>
    <t>Hoàng Văn Hưu, Nguyễn Thị Thuyên</t>
  </si>
  <si>
    <t>Nguyễn Thị Huyền (Hồi)</t>
  </si>
  <si>
    <t>Nguyễn Thị Hạt (đã chết). Những người được thừa kế gồm các con:  Nguyễn Thị Hòe, Nguyễn Thị Huyền.</t>
  </si>
  <si>
    <t>Nguyễn Thị Hạt</t>
  </si>
  <si>
    <t>Nguyễn Thị Lượng (ông Nghị là chồng)</t>
  </si>
  <si>
    <t>Đặng Anh Nghị (vợ Nguyễn Thị Lượng)</t>
  </si>
  <si>
    <t>Đặng Văn Nghị</t>
  </si>
  <si>
    <t>Xác nhận Đặng Văn Nghị và Đặng Anh Nghị là một người. Tên đúng là Đặng Anh Nghị.</t>
  </si>
  <si>
    <t>Hoàng Văn Tâm (Chúc)</t>
  </si>
  <si>
    <t>Hoàng Văn Tâm (vợ Nguyễn Thị Chúc)</t>
  </si>
  <si>
    <t>Hoàng Văn Tâm (Nguyễn Thị Chúc)</t>
  </si>
  <si>
    <t>Hoàng Văn Toan</t>
  </si>
  <si>
    <t>Hoàng Quý Toan (vợ Đỗ Thị Phúc)</t>
  </si>
  <si>
    <t>Hoàng Văn Toan, Đỗ Thị Phúc</t>
  </si>
  <si>
    <t>Xác nhận Hoàng Văn Toan và Hoàng Quý Toan là một người. Tên đúng là Hoàng Quý Toan.</t>
  </si>
  <si>
    <t>Nguyễn Văn Tường (Nụ)</t>
  </si>
  <si>
    <t>Nguyễn Văn Tường (vợ Nguyễn Thị Nụ)</t>
  </si>
  <si>
    <t>Đội 3</t>
  </si>
  <si>
    <t>Nguyễn Văn Tường</t>
  </si>
  <si>
    <t>Đã thu hồi 9,4m² để tu bổ đê điều tại Quyết định số 957/QĐ-UBND ngày 15/6/2009</t>
  </si>
  <si>
    <t>Nguyễn Văn Lực là chủ sử dụng đã chết. Hàng thừa kế bao gồm:
- Nguyễn Văn Chiến là con đang trực tiếp canh tác)
- Nguyễn Văn Tiến là con
- Nguyễn Thị Hợi là con
- Nguyễn Thị Thắng là con</t>
  </si>
  <si>
    <t>Nguyễn Văn Lực (đã chết), vợ Hoàng Thị Nhường (đã chết). Những người được thừa kế gồm các con: Nguyễn Văn Chiến, Nguyễn Thị Thắng, Nguyễn Thị Lợi, Nguyễn Thị Hợi, Nguyễn Văn Tiến.</t>
  </si>
  <si>
    <t>Nguyễn Văn Lực, Hoàng Thị Nhường</t>
  </si>
  <si>
    <t>Nguyễn Văn Chiến (Sành)</t>
  </si>
  <si>
    <t>Nguyễn Văn Chiến (vợ Đỗ Thị Sành)</t>
  </si>
  <si>
    <t>Nguyễn Văn Chiến</t>
  </si>
  <si>
    <t>Nguyễn Văn Tình (Thiêm)</t>
  </si>
  <si>
    <t>Nguyễn Văn Tình (vợ Thiêm)</t>
  </si>
  <si>
    <t>Nguyễn Văn Tình, Đỗ Thị Thiêm</t>
  </si>
  <si>
    <t>Đã thu hồi 22,3m² để tu bổ đê điều năm 2009</t>
  </si>
  <si>
    <t>Hoàng Văn Cơ là chủ sử dụng đã chết
Hàng thừa kế bao gồm:
- Hoàng Văn Thụ là con
- Hoàng Thị Ninh là con
- Hoàng Minh Ngọc là con đang trực tiếp canh tác</t>
  </si>
  <si>
    <t>Hoàng Minh Ngọc</t>
  </si>
  <si>
    <t>Hoàng Văn Ngọc</t>
  </si>
  <si>
    <r>
      <rPr>
        <sz val="14"/>
        <rFont val="Times New Roman"/>
        <family val="1"/>
      </rPr>
      <t>Xác nhận Hoàng Văn Ngọc và Hoàng Minh Ngọc là một người. Tên đúng là Hoàng Minh Ngọc.</t>
    </r>
    <r>
      <rPr>
        <sz val="14"/>
        <color indexed="17"/>
        <rFont val="Times New Roman"/>
        <family val="1"/>
      </rPr>
      <t xml:space="preserve">
Đã thu hồi 15,0m² để tu bổ đê điều năm 2009.</t>
    </r>
  </si>
  <si>
    <t>Hoàng Văn Năng (Lan)</t>
  </si>
  <si>
    <t>Hoàng Văn Năng (vợ Ngô Thị Lan)</t>
  </si>
  <si>
    <t>Hoàng Văn Năng, Ngô Thị Lan</t>
  </si>
  <si>
    <t>Đã thu hồi 5,6m² để tu bổ đê điều năm 2009</t>
  </si>
  <si>
    <t>Trần Thị Xuyến (ông Thiếu là chồng)</t>
  </si>
  <si>
    <t>Đỗ Xuân Thiếu (đã chết). Những người được thừa kế gồm: Vợ Trần Thị Xuyến; các con: Đỗ Thị Hoài, Đỗ Thị Hương, Đỗ Thị Dinh, Đỗ Thị Tứ, Đỗ Thị Năm, Đỗ Xuân Thịnh.</t>
  </si>
  <si>
    <t>Đỗ Xuân Thiếu</t>
  </si>
  <si>
    <t>Đã thu hồi 12,0m² để tu bổ đê điều năm 2009</t>
  </si>
  <si>
    <t>Hoàng Trung Kiên (Hoàng Văn Cường là em)</t>
  </si>
  <si>
    <t>Hoàng Văn Kế (đã chết), vợ Ngô Thị Gái (đã chết). Những người được thừa kế gồm các con: Hoàng Văn Quỳnh, Hoàng Trung Kiên, Hoàng Văn Cường, Hoàng Thị Dung, Hoàng Văn Thuận.</t>
  </si>
  <si>
    <t>Hoàng Văn Kế, Ngô Thị Gái</t>
  </si>
  <si>
    <t>Đã thu hồi 17,6m² để tu bổ đê điều năm 2009</t>
  </si>
  <si>
    <t>Nguyễn Văn Đáng (Thơ)</t>
  </si>
  <si>
    <t>Nguyễn Văn Đáng (vợ Nguyễn Thị Thơ)</t>
  </si>
  <si>
    <t>Nguyễn Văn Đáng, Nguyễn Thị Thơ</t>
  </si>
  <si>
    <t>Đã thu hồi 9,6m² để tu bổ đê điều năm 2009.</t>
  </si>
  <si>
    <t>Đặng Thị Ngọc (ông Học là chồng)</t>
  </si>
  <si>
    <t>Nguyễn Văn Học (đã chết). Những người được thừa kế gồm: Vợ Đặng Thị Ngọc, các con: Nguyễn Văn Tiệp, Nguyễn Thị Thoa, Nguyễn Tiến Hành.</t>
  </si>
  <si>
    <t xml:space="preserve">Sổ địa chính 2002 </t>
  </si>
  <si>
    <t>Nguyễn Văn Học</t>
  </si>
  <si>
    <t>Đã thu hồi 13,5m² để tu bổ đê điều năm 2009.</t>
  </si>
  <si>
    <t>Hoàng Văn Ban</t>
  </si>
  <si>
    <t>Hoàng Văn Ban (vợ Đỗ Thị Liên)</t>
  </si>
  <si>
    <t>Hoàng Văn Ban, Đỗ Thị Liên</t>
  </si>
  <si>
    <t>Đã thu hồi 52,7m² tu bổ đê điều năm 2009</t>
  </si>
  <si>
    <t>Hoàng Văn Trọng</t>
  </si>
  <si>
    <t>Nguyễn Văn Quán (Thuần)</t>
  </si>
  <si>
    <t>Nguyễn Văn Quán (vợ Âu Thị Thuần)</t>
  </si>
  <si>
    <t xml:space="preserve">Nguyễn Văn Quán </t>
  </si>
  <si>
    <t>Đã thu hồi 8,1m² tu bổ đê điều 2009</t>
  </si>
  <si>
    <t>Đồng Thị Tuân (ông Bàng là chồng)</t>
  </si>
  <si>
    <t>Hoàng Văn Bàng (đã chết). Những người được thừa kế gồm: Vợ Đồng Thị Tuân, các con: Hoàng Thị Sang, Hoàng Đức Chiến, Hoàng Đức Thắng, Hoàng Minh Xuân.</t>
  </si>
  <si>
    <t>Hoàng Văn Bàng</t>
  </si>
  <si>
    <t>Đã thu hồi 20,5m² để tu bổ đê điều năm 2009</t>
  </si>
  <si>
    <t xml:space="preserve">Đỗ Thị Bộ là chủ sử dụng đã mất
Hàng thừa kế bao gồm:
- Hoàng Thị Sang là con </t>
  </si>
  <si>
    <t>Đỗ Thị Bộ (đã chết), Hoàng Văn Bàng (đã chết). Những người được thừa kế gồm các con: Hoàng Thị Sang; Hoàng Đức Chiến, Hoàng Đức Thắng, Hoàng Minh Xuân.</t>
  </si>
  <si>
    <t>Đỗ Thị Bộ</t>
  </si>
  <si>
    <t>Hoàng Văn Kích (Hoà)</t>
  </si>
  <si>
    <t>Hoàng Văn Kích (vợ Ngô Thị Hoà)</t>
  </si>
  <si>
    <t>Hoàng Văn Kích</t>
  </si>
  <si>
    <t>107
111</t>
  </si>
  <si>
    <t>Nguyễn Văn Cư</t>
  </si>
  <si>
    <t>Nguyễn Văn Cư (vợ Âu Thị Luyện)</t>
  </si>
  <si>
    <t>435+108</t>
  </si>
  <si>
    <t>Đã thu hồi 34,8m² để tu bổ đê điều năm 2009</t>
  </si>
  <si>
    <t>Hoàng Văn Phi (Thạo)</t>
  </si>
  <si>
    <t>Hoàng Văn Phi (vợ Thạo)</t>
  </si>
  <si>
    <t>Hoàng Văn Phi, Nguyễn Thị Thạo</t>
  </si>
  <si>
    <t>Đã thu hồi 12,8m² để tu bổ đê điều năm 2009</t>
  </si>
  <si>
    <t>Hoàng Thị Lý</t>
  </si>
  <si>
    <t>Hoàng Thị Lý (con Đỗ Xuân Đản)</t>
  </si>
  <si>
    <t>Đã thu hồi 11,0m² để tu bổ đê điều năm 2009.</t>
  </si>
  <si>
    <t>Nguyễn Thị Cống</t>
  </si>
  <si>
    <t>Nguyễn Thị Đảm (tên gọi khác Nguyễn Thị Cống)</t>
  </si>
  <si>
    <r>
      <t xml:space="preserve">Đã thu hồi 4,7m² để tu bổ đê điều năm 2009.
</t>
    </r>
    <r>
      <rPr>
        <sz val="14"/>
        <rFont val="Times New Roman"/>
        <family val="1"/>
      </rPr>
      <t>Bà Nguyễn Thị Đảm và Nguyễn Thị Cống là một người.</t>
    </r>
  </si>
  <si>
    <t>Nguyễn Văn Kỹ</t>
  </si>
  <si>
    <t>Nguyễn Văn Kỹ (con Nguyễn Văn Thuật)</t>
  </si>
  <si>
    <t>Đã thu hồi 41,2m² để tu bổ đê điều năm 2009.</t>
  </si>
  <si>
    <t>Hoàng Văn Kôn là chủ sử dụng đất đã chết. Hàng thừa kế bao gồm:
- Hoàng Văn Việt là con đang trực tiếp canh tác
- Hoàng Văn Bắc là con
- Hoàng Văn Hà là con
- Hoàng Văn Tồn là con
- Hoàng Thị Gừng là con</t>
  </si>
  <si>
    <t>Hoàng Văn Côn (đã chết), vợ Nguyễn Thị Độ (đã chết). Những người được thừa kế gồm các con: Hoàng Văn Việt, Hoàng Văn Bắc, Hoàng Thị Nam, Hoàng Văn Hà, Hoàng Văn Khiêm, Hoàng Thị Ngừng, Hoàng Cao Tồn.</t>
  </si>
  <si>
    <t>Hoàng Văn Côn, Nguyễn Thị Đậu</t>
  </si>
  <si>
    <t>Xác nhận Nguyễn Thị Đậu và Nguyễn Thị Độ là một người. Tên đúng là Nguyễn Thị Độ.</t>
  </si>
  <si>
    <t>Hoàng Văn Bắc (Chung)</t>
  </si>
  <si>
    <t>Hoàng Văn Bắc (vợ Chung)</t>
  </si>
  <si>
    <t>Hoàng Văn Việt (Bốn)</t>
  </si>
  <si>
    <t>Hoàng Văn Việt (vợ Đỗ Thị Bốn)</t>
  </si>
  <si>
    <t>Hoàng Văn Việt</t>
  </si>
  <si>
    <t>Hoàng Thị Minh (ông Cường là chồng)</t>
  </si>
  <si>
    <t>Nguyễn Văn Cường (đã chết). Những người được thừa kế gồm: Vợ Hoàng Thị Minh; các con: Nguyễn Thị Hương, Nguyễn Văn Thưởng, Nguyễn Thị Bằng.</t>
  </si>
  <si>
    <t>Nguyễn Văn Cường, Hoàng Thị Minh</t>
  </si>
  <si>
    <t>Đã thu hồi 14,6m² để tu bổ đê điều năm 2009.</t>
  </si>
  <si>
    <t>Nguyễn Thị Hợi (ông Lời là chồng)</t>
  </si>
  <si>
    <t>Hoàng Văn Lời (đã chết). Những người được thừa kế gồm: Vợ Nguyễn Thị Hợi; các con: Hoàng Thị Hoa, Hoàng Thị Hậu, Hoàng Thị Hợp.</t>
  </si>
  <si>
    <t>Hoàng Văn Lời</t>
  </si>
  <si>
    <t>Đã thu hồi 7,3m² để tu bổ đê điều năm 2009.</t>
  </si>
  <si>
    <t>Đặng Thị Tam (ông Lào là chồng)</t>
  </si>
  <si>
    <t>Hoàng Văn Lào (đã chết). Những người được thừa kế gồm: Vợ Đặng Thị Tam, các con Hoàng Văn Lượng, Hoàng Văn Thành, Hoàng Văn Hòa.</t>
  </si>
  <si>
    <t>Hoàng Văn Lào</t>
  </si>
  <si>
    <t>Đã thu hồi 12,7m² để tu bổ đê điều năm 2009.</t>
  </si>
  <si>
    <t>Hoàng Thị Ninh (Lựu)</t>
  </si>
  <si>
    <t>Hoàng Thị Ninh (vợ Nguyễn Văn Lựu)</t>
  </si>
  <si>
    <t>Hoàng Thị Ninh</t>
  </si>
  <si>
    <t>Đã thu hồi 20,0m² để tu bổ đê điều năm 2009</t>
  </si>
  <si>
    <t>Nguyễn Văn Lan là chủ sử dụng đất đã chết
Hàng thừa kế bao gồm:
- Nguyễn Văn Huệ là con đang trực tiếp canh tác
- Nguyễn Văn Tường là con
- Nguyễn Thị Liên là con
- Nguyễn Thị Bắc là con
- Nguyễn Thị Thêm là con
- Nguyễn Thị Lý là con</t>
  </si>
  <si>
    <t>Nguyễn Văn Lan (đã chết), vợ Hoàng Thị Ư (đã chết). Những người được thừa kế gồm các con: Nguyễn Văn Huệ, Nguyễn Thị Lý, Nguyễn Thị Liên, Nguyễn Thị Bắc, Nguyễn Thị Thêm.</t>
  </si>
  <si>
    <t>Nguyễn Văn Lan, Hoàng Thị Ư</t>
  </si>
  <si>
    <t>Hoàng Thị Thanh (ông Luân là chồng)</t>
  </si>
  <si>
    <t>Đỗ Xuân Luân (đã chết). Những người được thừa kế gồm: Vợ Hoàng Thị Thanh; các con: Đỗ Xuân Tuấn, Đỗ Xuân Trường.</t>
  </si>
  <si>
    <t>sổ địa chính 1992</t>
  </si>
  <si>
    <t>Đỗ Xuân Luân</t>
  </si>
  <si>
    <t>Đã thu hồi 28,3m² để tu bổ đê điều năm 2009.</t>
  </si>
  <si>
    <t>Đỗ Xuân Lâm (Lan)</t>
  </si>
  <si>
    <t>Đỗ Xuân Lâm (vợ Hoàng Thị Thoan)</t>
  </si>
  <si>
    <t>sổ địa chính 1999</t>
  </si>
  <si>
    <t>Đỗ Xuân Lâm (Hoàng Thị Thoan)</t>
  </si>
  <si>
    <t>Hoàng Văn Dễ</t>
  </si>
  <si>
    <t>Hoàng Văn Dễ (đã chết). Những người được thừa kế gồm: Vợ Nguyễn Thị Bẩy; các con: Hoàng Văn Quân, Hoàng Văn Hùng, Hoàng Thị Hiền, Hoàng Mạnh Cường, Hoàng Văn Mạnh.</t>
  </si>
  <si>
    <t>Đặng Thị Thắng (ông Bảo là chồng)</t>
  </si>
  <si>
    <t>Hoàng Văn Bảo (đã chết). Những người được thừa kế gồm: Vợ Đặng Thị Thắng; các con: Hoàng Thị Hồng, Hoàng Văn Đảm, Hoàng Văn Đang, Hoàng Thị Hoài, Hoàng Thị Đào.</t>
  </si>
  <si>
    <t>Hoàng Văn Bảo</t>
  </si>
  <si>
    <t>Hoàng Văn Châu (Phán)</t>
  </si>
  <si>
    <t>Hoàng Văn Châu (vợ Đỗ Thị Phán)</t>
  </si>
  <si>
    <t>Hoàng Văn Châu (Đỗ Thị Phán)</t>
  </si>
  <si>
    <t>Đã thu hồi 15,0m² để tu bổ đê điều năm 2009</t>
  </si>
  <si>
    <t>Nguyễn Thị Mai (Thừa)</t>
  </si>
  <si>
    <t>Nguyễn Thị Mai (Hoàng Văn Long)</t>
  </si>
  <si>
    <t>Nguyễn Thị Mai</t>
  </si>
  <si>
    <t>Hoàng Văn Vy</t>
  </si>
  <si>
    <t>Hoàng Văn Vi (vợ Âu Thị Số)</t>
  </si>
  <si>
    <t>Hoàng Văn Vi (Âu Thị Số)</t>
  </si>
  <si>
    <t>Đã thu hồi 16,2m² tu bổ đê điều năm 2009</t>
  </si>
  <si>
    <t>Nguyễn Thị Sản (mười)</t>
  </si>
  <si>
    <t>Nguyễn Thị Sản (chồng Hoàng Văn Mười)</t>
  </si>
  <si>
    <t>Nguyễn Thị Sản</t>
  </si>
  <si>
    <t>Đã thu hồi 15,0m² để tu bổ đê điều năm 2009.</t>
  </si>
  <si>
    <t>Đỗ Thị Nùng (Muối)</t>
  </si>
  <si>
    <t>Đỗ Thị Nùng (con Nguyễn Ngọc Minh)</t>
  </si>
  <si>
    <t>sổ địa chính 2001</t>
  </si>
  <si>
    <t>Đỗ Thị Nùng, Nguyễn Ngọc Thu</t>
  </si>
  <si>
    <t>Đã thu hồi 15,6m² để tu bổ đê điều năm 2009.</t>
  </si>
  <si>
    <t>Nguyễn Văn Thất (Dung)</t>
  </si>
  <si>
    <t>Nguyễn Thanh Thất</t>
  </si>
  <si>
    <t>Nguyễn Văn Thất</t>
  </si>
  <si>
    <r>
      <rPr>
        <sz val="14"/>
        <rFont val="Times New Roman"/>
        <family val="1"/>
      </rPr>
      <t xml:space="preserve">Xác nhận Nguyễn Văn Thất và Nguyễn Thanh Thất là một người. Tên đúng là Nguyễn Thanh Thất. </t>
    </r>
    <r>
      <rPr>
        <sz val="14"/>
        <color indexed="17"/>
        <rFont val="Times New Roman"/>
        <family val="1"/>
      </rPr>
      <t>Đã thu hồi 10,0m² để tu bổ đê điều năm 2009.</t>
    </r>
  </si>
  <si>
    <t>Nguyễn Thị Yên</t>
  </si>
  <si>
    <t>Nguyễn Thị Yên (con Nguyễn Quang Lập)</t>
  </si>
  <si>
    <t>Nguyễn Thị Nga (ông Xuyến là chồng)</t>
  </si>
  <si>
    <t>Hoàng Văn Xuyến (đã chết). Những người được thừa kế gồm: Vợ Nguyễn Thị Nga; các con: Hoàng Văn Chuẩn, Hoàng Văn Thiêm, Hoàng Thị Nam, Hoàng Thị Thơm.</t>
  </si>
  <si>
    <t>Hoàng Văn Xuyến</t>
  </si>
  <si>
    <t>Đã thu hồi 15,4m² để tu bổ đê điều năm 2009.</t>
  </si>
  <si>
    <t>Nguyễn Văn Chuyển (Hiển)</t>
  </si>
  <si>
    <t>Nguyễn Văn Chuyển (vợ Ngô Thị Hiển)</t>
  </si>
  <si>
    <t>Nguyễn Văn Chuyển, Ngô Thị Hiển</t>
  </si>
  <si>
    <t>Đã thu hồi 14,8m² để tu bổ đê điều năm 2009.</t>
  </si>
  <si>
    <t>Nguyễn Văn Giả (Chanh)</t>
  </si>
  <si>
    <t>Nguyễn Văn Giả (vợ Đỗ Thị Chanh)</t>
  </si>
  <si>
    <t>Nguyễn Văn Giả, Đỗ Thị Tranh</t>
  </si>
  <si>
    <r>
      <t>Đã thu hồi 15,0m² để tu bổ đê điều năm 2009.</t>
    </r>
    <r>
      <rPr>
        <sz val="14"/>
        <rFont val="Times New Roman"/>
        <family val="1"/>
      </rPr>
      <t xml:space="preserve">
Xác nhận Đỗ Thị Tranh  và Đỗ Thị Chanh là một người.</t>
    </r>
  </si>
  <si>
    <t>Hoàng Văn Uyên (Minh)</t>
  </si>
  <si>
    <t>Hoàng Văn Uyên (vợ Minh)</t>
  </si>
  <si>
    <r>
      <rPr>
        <sz val="14"/>
        <rFont val="Times New Roman"/>
        <family val="1"/>
      </rPr>
      <t>Đồng Bí</t>
    </r>
    <r>
      <rPr>
        <b/>
        <sz val="14"/>
        <rFont val="Times New Roman"/>
        <family val="1"/>
      </rPr>
      <t xml:space="preserve"> 480m², </t>
    </r>
    <r>
      <rPr>
        <sz val="14"/>
        <rFont val="Times New Roman"/>
        <family val="1"/>
      </rPr>
      <t xml:space="preserve">Vàn </t>
    </r>
    <r>
      <rPr>
        <b/>
        <sz val="14"/>
        <rFont val="Times New Roman"/>
        <family val="1"/>
      </rPr>
      <t xml:space="preserve">192m², </t>
    </r>
    <r>
      <rPr>
        <sz val="14"/>
        <rFont val="Times New Roman"/>
        <family val="1"/>
      </rPr>
      <t xml:space="preserve">đồng Cùn </t>
    </r>
    <r>
      <rPr>
        <b/>
        <sz val="14"/>
        <rFont val="Times New Roman"/>
        <family val="1"/>
      </rPr>
      <t>208m²</t>
    </r>
  </si>
  <si>
    <t>Hoàng Văn Uyên</t>
  </si>
  <si>
    <t>Hộ ông Uyên được bù diện tích 480m² ở đồng Bí và 192m² ở đồng Vàn vào đồng Cùn do không còn đất để giao. Đã thu hồi 57,2m² để tu bổ đê điều năm 2009.</t>
  </si>
  <si>
    <t>Đặng Thị Tụ (Ngan) là chủ sử dụng đất đã chết. Hàng thừa kế bao gồm:
- Hoàng Văn Uyên là con
- Hoàng Văn Quân là con
- Hoàng Văn Thế là con
- Hoàng Văn Đôn là con đang trực tiếp canh tác</t>
  </si>
  <si>
    <t>Đặng Thị Tụ (đã chết), Hoàng Văn Ngan (đã chết). Những người được thừa kế gồm các con: Hoàng Văn Uyên, Hoàng Văn Quân, Hoàng Văn Thế, Hoàng Văn Đôn.</t>
  </si>
  <si>
    <t>Đặng Thị Tụ</t>
  </si>
  <si>
    <t>Hoàng Văn Thế (Lộc)</t>
  </si>
  <si>
    <t>Hoàng Văn Thế (vợ Đỗ Thị Lộc)</t>
  </si>
  <si>
    <t>Hoàng Văn Thế</t>
  </si>
  <si>
    <t>Nguyễn Văn Lay (Xá)</t>
  </si>
  <si>
    <t>Nguyễn Văn Lay (vợ Nguyễn Thị Xá)</t>
  </si>
  <si>
    <t>Nguyễn Văn Lay, Nguyễn Thị Xá</t>
  </si>
  <si>
    <t>Đỗ Xuân Vui</t>
  </si>
  <si>
    <t>Đỗ Xuân Thanh (vợ Nguyễn Thị Tâm)</t>
  </si>
  <si>
    <t>Đội 4</t>
  </si>
  <si>
    <t>Đỗ Xuân Thanh, Nguyễn Thị Tâm</t>
  </si>
  <si>
    <t>Nguyễn Đức Khoáng (Đảng)</t>
  </si>
  <si>
    <t>Nguyễn Đức Khoáng (vợ Đảng)</t>
  </si>
  <si>
    <t>Nguyễn Đức Khoáng</t>
  </si>
  <si>
    <t>Nguyễn Đức Hướng</t>
  </si>
  <si>
    <t>Nguyễn Đức Hướng, Nguyễn Thị Tâm</t>
  </si>
  <si>
    <t>Nguyễn Văn Lựu (bà Nhường là mẹ)</t>
  </si>
  <si>
    <r>
      <t>Nguyễn Thị Nhường (đã chết), chồng Nguyễn Văn Tựu (đã chết). Những người được thừa kế gồm các con:  Nguyễn Thị Lư, Nguyễn Văn Lựu, Nguyễn Văn Liệu, Nguyễn Thị Liên, Nguyễn Văn Đạt (</t>
    </r>
    <r>
      <rPr>
        <i/>
        <sz val="14"/>
        <rFont val="Times New Roman"/>
        <family val="1"/>
      </rPr>
      <t>đã chết, những người được thừa kế của ông Đạt gồm: Vợ Nguyễn Thị Doãn, con Nguyễn Văn Khang</t>
    </r>
    <r>
      <rPr>
        <sz val="14"/>
        <rFont val="Times New Roman"/>
        <family val="1"/>
      </rPr>
      <t>).</t>
    </r>
  </si>
  <si>
    <t>Nguyễn Thị Nhường (Tựu)</t>
  </si>
  <si>
    <t>Nguyễn Quang Bình (Sen)</t>
  </si>
  <si>
    <t>Nguyễn Quang Bình (vợ Sen)</t>
  </si>
  <si>
    <t>Nguyễn Quang Bình</t>
  </si>
  <si>
    <t>Đỗ Xuân Can là chủ sử dụng đã chết
Hàng thừa kế bao gồm:
- ông Đỗ Xuân Quảng là con đang trực tiếp canh tác</t>
  </si>
  <si>
    <t>Đỗ Xuân Can (đã chết), vợ Nguyễn Thị Xuyên (đã chết). Những người được thừa kế gồm các con: Đỗ Thị Hà, Đỗ Thị Xuân, Đỗ Thị Khang, Đỗ Xuân Khoảng, Đỗ Thị Khuyên.</t>
  </si>
  <si>
    <t>Đỗ Xuân Can, Nguyễn Thị Xuyên</t>
  </si>
  <si>
    <t>Đỗ Thị Oanh (ông Kim là chồng)</t>
  </si>
  <si>
    <t>Đỗ Thị Oanh (chồng Đặng Văn Kim)</t>
  </si>
  <si>
    <t>Đặng Thị Oanh</t>
  </si>
  <si>
    <t>Xác nhận Đặng Thị Oanh và Đỗ Thị Oanh là một người. Tên đúng là Đỗ Thị Oanh.</t>
  </si>
  <si>
    <t>Đặng Văn Linh là chủ sử dụng đất đã chết. Hàng thừa kế bao gồm
- Đặng Thị Nhung là con
- Đặng Văn Yên là con
- Đặng Văn Thanh là con đang trực tiếp canh tác
- Đặng Văn Quảng là con
- Đặng Văn Thành là con</t>
  </si>
  <si>
    <t>Đặng Văn Linh (đã chết), vợ Đỗ Thị Ngắn (đã chết). Những người được thừa kế gồm các con: Đặng Thị Nhung, Đặng Văn Yên, Đặng Văn Thanh, Đặng Văn Quảng, Đặng Văn Thành.</t>
  </si>
  <si>
    <t>Đặng Văn Linh (Thanh)</t>
  </si>
  <si>
    <t>Đặng Văn Yên</t>
  </si>
  <si>
    <t>Đặng Văn Yên (vợ Chu Thị Bẩy)</t>
  </si>
  <si>
    <t>Nguyễn Quang Chức</t>
  </si>
  <si>
    <t>Nguyễn Quang Chức (vợ Đỗ Thị Hoa)</t>
  </si>
  <si>
    <t>Nguyễn Văn Luyến</t>
  </si>
  <si>
    <t>Đỗ Thị Phồn (các con Nguyễn Văn Luyến, Nguyễn Thị Lưu)</t>
  </si>
  <si>
    <t>Đỗ Thị Phồn</t>
  </si>
  <si>
    <t>Bùi Thị Biện (ông Hánh là chồng)</t>
  </si>
  <si>
    <t>Nguyễn Quang Hánh (đã chết). Những người được thừa kế gồm: vợ Bùi Thị Miện; các con: Nguyễn Thị Tiến, Nguyễn Quang Thịnh, Nguyễn Thị Tình, Nguyễn Quang Đê, Nguyễn Quang Điều, Nguyễn Quang Đoàn.</t>
  </si>
  <si>
    <t>Nguyễn Quang Hánh, Lê Thị Niệm</t>
  </si>
  <si>
    <t>Xác nhận Lê Thị Niệm và Bùi Thị Miện là một người. Tên đúng là Bùi Thị Miện.</t>
  </si>
  <si>
    <t>Đặng Văn Đoàn (Xá)</t>
  </si>
  <si>
    <t>Đặng Quốc Đoàn (vợ Hoàng Thị Sớ)</t>
  </si>
  <si>
    <t>Đặng Văn Đoàn</t>
  </si>
  <si>
    <t>Xác nhận Đặng Văn Đoàn và Đặng Quốc Đoàn là một người. Tên đúng là Đặng Quốc Đoàn.</t>
  </si>
  <si>
    <t>Nguyễn Thị Nhớn (ông Báo là chồng)</t>
  </si>
  <si>
    <t>Đỗ Xuân Báo (đã chết). Những người được thừa kế gồm: Vợ là Nguyễn Thị Lớn; các con: Đỗ Thị Đảng, Đỗ Xuân Tiến, Đỗ Xuân Tước.</t>
  </si>
  <si>
    <t>Đỗ Xuân Báo</t>
  </si>
  <si>
    <t>Đặng Văn Huế (Tuấn)</t>
  </si>
  <si>
    <t>Đặng Văn Hệ (vợ Nguyễn Thị An)</t>
  </si>
  <si>
    <t>Đặng Văn Hệ, Nguyễn Thị An</t>
  </si>
  <si>
    <t>Đặng Thị Sơn (ông Bẩy là chồng)</t>
  </si>
  <si>
    <t>Đặng Thị Sơn (chồng Bẩy)</t>
  </si>
  <si>
    <t>Đặng Thị Sơn</t>
  </si>
  <si>
    <t>Đỗ Thị Viên (ông Hòe là chồng)</t>
  </si>
  <si>
    <t>Hoàng Văn Hòe (vợ Đỗ Thị Viên)</t>
  </si>
  <si>
    <t>Hoàng Văn Hòe</t>
  </si>
  <si>
    <t>Ngô Thị Hợi (ông Cạnh là chồng)</t>
  </si>
  <si>
    <t>Hoàng Văn Cạnh (đã chết). Những người được thừa kế gồm: Vợ Ngô Thị Hợi; các con: Hoàng Huy Mạnh, Hoàng Thị Sức, Hoàng Văn Tuấn.</t>
  </si>
  <si>
    <t>Hoàng Văn Cạnh</t>
  </si>
  <si>
    <t>Đặng Văn Thành</t>
  </si>
  <si>
    <t>Đặng Văn Thành (vợ Nguyễn Thị Biên)</t>
  </si>
  <si>
    <t>Đặng Văn Tụ</t>
  </si>
  <si>
    <t>Hoàng Thị Hạnh (chồng Đặng Văn Tụ)</t>
  </si>
  <si>
    <t>Hoàng Thị Hạnh</t>
  </si>
  <si>
    <t>Đặng Văn Hùng</t>
  </si>
  <si>
    <t>Đặng Văn Hùng (vợ Lịch)</t>
  </si>
  <si>
    <t>Đỗ Xuân Dương</t>
  </si>
  <si>
    <t>Đỗ Xuân Dương (vợ Đặng Thị Biên)</t>
  </si>
  <si>
    <t>Đặng Thị Mai (ông Sơn là chồng)</t>
  </si>
  <si>
    <t>Đỗ Xuân Sơn (đã chết). Những người được thừa kế gồm: Vợ Đặng Thị Mai; các con: Đỗ Thị Lũ, Đỗ Thị Lượn, Đỗ Xuân Núi.</t>
  </si>
  <si>
    <t>Đỗ Xuân Sơn (Mai)</t>
  </si>
  <si>
    <t>Nguyễn Quang Thì</t>
  </si>
  <si>
    <t>Nguyễn Quang Thì (vợ Đỗ Thị Lụa)</t>
  </si>
  <si>
    <t>Nguyễn Quang Thiềng (Hồng)</t>
  </si>
  <si>
    <t>Nguyễn Quang Thiềng (vợ Chu Thị Hồng)</t>
  </si>
  <si>
    <t>Nguyễn Quang Thiềng (Chu Thị Hồng)</t>
  </si>
  <si>
    <t>Đặng Văn Dương</t>
  </si>
  <si>
    <t>Hoàng Văn Đồn là chủ sử dụng đất đã chết. Hàng thừa kế bao gồm:
- Hoàng Văn Phần (Chuyên) là con đang trực tiếp canh tác
- Hoàng Văn Dũng là con
- Hoàng Văn Hùng là con
- Hoàng Thị Chung là con</t>
  </si>
  <si>
    <t>Đặng Thị Chuyên (chồng Hoàng Văn Phần)</t>
  </si>
  <si>
    <t>Đặng Thị Chuyên</t>
  </si>
  <si>
    <t>Đặng Văn Bẩy là chủ sử dụng đã chết
Hàng thừa kế bao gồm:
- Đặng Văn Bảo là con
- Đặng Văn Thành là con
- Đặng Văn Vững là con
- Đặng Thị Sự là con</t>
  </si>
  <si>
    <t>Đặng Văn Bẩy (đã chết), vợ Đặng Thị Bổn (đã chết). Những người được thừa kế gồm các con: Đặng Thị Lương, Đặng Văn Bảo, Đặng Văn Thành, Đặng Văn Vững, Đặng Thị Lịch, Đặng Thị Sự, Đặng Thị Chín, Đặng Thị Mười.</t>
  </si>
  <si>
    <t>Đặng Văn Bẩy (Sơ), Đặng Thị Bổn</t>
  </si>
  <si>
    <t>Đặng Văn Bảo</t>
  </si>
  <si>
    <t>Đặng Văn Bảo (vợ Nguyễn Thị Khánh)</t>
  </si>
  <si>
    <t>Trần Duy Thuyết</t>
  </si>
  <si>
    <t>Trần Duy Thuyết (vợ Hoàng Thị Chung)</t>
  </si>
  <si>
    <t>Trần Duy Thuyết, Hoàng Thị Chung</t>
  </si>
  <si>
    <t>Đỗ Xuân Phụ</t>
  </si>
  <si>
    <t>Đỗ Xuân Phụ (vợ Nguyễn Thị Hồi)</t>
  </si>
  <si>
    <t>Hoàng Thị Bộc</t>
  </si>
  <si>
    <t>Đặng Văn Thủy</t>
  </si>
  <si>
    <t>Đặng Văn Thủy (vợ Đỗ Thị Thảo)</t>
  </si>
  <si>
    <t>Đặng Văn Thủy, Đỗ Thị Thảo</t>
  </si>
  <si>
    <t>Đỗ Thị Nhàn</t>
  </si>
  <si>
    <t>Ngô Thị Truật (ông Lung là chồng)</t>
  </si>
  <si>
    <t>Hoàng Văn Lung (đã chết). Những người được thừa kế gồm: Vợ Ngô Thị Truật; các con: Hoàng Văn Xuân, Hoàng Văn Thủ, Hoàng Văn Thành, Hoàng Thị Thắng, Hoàng Thị Thủy.</t>
  </si>
  <si>
    <t>Hoàng Văn Lung</t>
  </si>
  <si>
    <t xml:space="preserve">Đặng Văn Tách </t>
  </si>
  <si>
    <t>Đặng Văn Tách (vợ Thiệp)</t>
  </si>
  <si>
    <t>Đặng Văn Tách, Đặng Thị Thiệp</t>
  </si>
  <si>
    <t>Đặng Văn Phú</t>
  </si>
  <si>
    <t>Đặng Văn Phú (vợ Phạm Thị Nga)</t>
  </si>
  <si>
    <t>Đặng Văn Phú (Phạm Thị Nga)</t>
  </si>
  <si>
    <t>Đặng Thị Kỷ là chủ sử dụng đã chết
Hàng thừa kế bao gồm:
- Đặng Văn Phú là con đang trực tiếp canh tác</t>
  </si>
  <si>
    <t>Đặng Thị Kỷ (đã chết). Người được thừa kế gồm: Con Đặng Văn Phú</t>
  </si>
  <si>
    <t>Đặng Văn Hỷ</t>
  </si>
  <si>
    <t>Xác nhận Đặng Văn Hỷ và Đặng Thị Kỷ là một người. Tên đúng là Đặng Thị Kỷ.</t>
  </si>
  <si>
    <t>Đỗ Xuân Cường (Thúy)</t>
  </si>
  <si>
    <t>Đỗ Xuân Cường (vợ Thúy)</t>
  </si>
  <si>
    <t>Đỗ Xuân Cường (La)</t>
  </si>
  <si>
    <t>Đỗ Thị Hoàn</t>
  </si>
  <si>
    <t>Hoàng Văn Dũng</t>
  </si>
  <si>
    <t>Hoàng Văn Dũng (vợ Đặng Thị Lý)</t>
  </si>
  <si>
    <t>Hoàng Văn Dũng, Đặng Thị Lý</t>
  </si>
  <si>
    <t>Nguyễn Đức Thung là chủ sử dụng đã chết. Hàng thừa kế bao gồm:
- Nguyễn Thị Khoa là con
- Nguyễn Đức Dụng là con
- Nguyễn Đức Hùng là con
- Nguyễn Đức Mạnh là con
- Nguyễn Đức Bạo là con
- Nguyễn Đức Dạn là con</t>
  </si>
  <si>
    <t>Nguyễn Đức Thung (đã chết). Những người được thừa kế gồm các con: Nguyễn Thị Khoa, Nguyễn Đức Dụng, Nguyễn Đức Hùng, Nguyễn Đức Mạnh, Nguyễn Đức Bạo, Nguyễn Đức Dạn.</t>
  </si>
  <si>
    <t>Nguyễn Đức Thung</t>
  </si>
  <si>
    <t>Nguyễn Đức Dụng</t>
  </si>
  <si>
    <t>Nguyễn Đức Dụng (vợ Hoàng Thị Năng)</t>
  </si>
  <si>
    <t>Nguyễn Đức Dụng, Hoàng Thị Năng</t>
  </si>
  <si>
    <t>Nguyễn Đức Hùng</t>
  </si>
  <si>
    <t>Nguyễn Đức Hùng (vợ Đỗ Thị Hựu)</t>
  </si>
  <si>
    <t>Đặng Văn Lục</t>
  </si>
  <si>
    <t>Đặng Văn Lục (vợ Đào Thị Sâm)</t>
  </si>
  <si>
    <t>Đặng Văn Lục, Thị Xâm</t>
  </si>
  <si>
    <t>Đặng Văn Sơn</t>
  </si>
  <si>
    <t>Đặng Minh Sơn (vợ Đỗ Thị Sợi)</t>
  </si>
  <si>
    <t>Đặng Văn Sơn (Bồng), Đỗ Thị Sợi</t>
  </si>
  <si>
    <t>Đặng Văn Hùng (vợ La Thị Hằng)</t>
  </si>
  <si>
    <t>Đặng Văn Hùng (Bồng)</t>
  </si>
  <si>
    <t>Chu Thị Sáu (ông Hóa là chồng)</t>
  </si>
  <si>
    <t>Đặng Văn Hóa (vợ Chu Thị Sáu)</t>
  </si>
  <si>
    <t>Đặng Văn Hóa,Chu Thị Sáu</t>
  </si>
  <si>
    <t>Đỗ Xuân Chuyển</t>
  </si>
  <si>
    <t>Đỗ Xuân Chuyển (vợ Trần Thị Thu)</t>
  </si>
  <si>
    <t>Nguyễn Đức Phương</t>
  </si>
  <si>
    <t>Nguyễn Đức Phương (vợ Nguyễn Thị Bắc)</t>
  </si>
  <si>
    <t>Hoàng Thị Huấn (ông Tính là chồng)</t>
  </si>
  <si>
    <t>Đặng Văn Tính (đã chết). Những người được thừa kế gồm: Vợ Hoàng Thị Huấn; các con: Đặng Văn Đức, Đặng Văn Dân, Đặng Văn Doanh, Đặng Thị Đạo, Đặng Thị Doan.</t>
  </si>
  <si>
    <t>Đặng Văn Tính, Hoàng Thị Huấn</t>
  </si>
  <si>
    <t>Đặng Văn Tiến</t>
  </si>
  <si>
    <t>Đặng Xuân Tiến (vợ Âu Thị Sâm)</t>
  </si>
  <si>
    <t>Đặng Văn Năm là chủ sử dụng đất đã chết. Hàng thừa kế bao gồm:
- Đặng Văn Hoàn là con đang trực tiếp canh tác
- Đặng Văn Tâm là con
- Đặng Thị Hảo là con</t>
  </si>
  <si>
    <t>Đặng Văn Năm (đã chết). Những người được thừa kế gồm: Vợ Nguyễn Thị Khương; các con: Đặng Văn Hoàn, Đặng Văn Tâm, Đặng Thị Hảo.</t>
  </si>
  <si>
    <t>Đặng Văn Năm</t>
  </si>
  <si>
    <t>Đỗ Xuân Học là chủ sử dụng đã chết
Hàng thừa kế bao gồm:
- Đỗ Xuân Hiếu là con đang trực tiếp canh tác
- Đỗ Thị Thảo là con
- Đỗ Thị Nương là con
- Đỗ Thị Duyên là con
- Đỗ Thị Hiền là con</t>
  </si>
  <si>
    <t>Đỗ Xuân Học (đã chết), vợ Lê Thị Viển (đã chết). Những người được thừa kế gồm: Đỗ Xuân Hiếu, Đỗ Thị Thảo, Đỗ Thị Hiền, Đỗ Thị Nương, Đỗ Thị Duyên, Đỗ Thị Tình, Đỗ Thị Dung.</t>
  </si>
  <si>
    <t>Đỗ Xuân Học, Lê Thị Ngọt</t>
  </si>
  <si>
    <t>Xác nhận Lê Thị Viển và Lê Thị Ngọt là một người. Tên đúng là Lê Thị Viển.</t>
  </si>
  <si>
    <t>Nguyễn Đức Thọ</t>
  </si>
  <si>
    <t>Nguyễn Đức Thọ, Hoàng Thị Thành</t>
  </si>
  <si>
    <t>Hoàng Thị Nhất là chủ sử dụng đất đã chết
Hàng thừa kế bao gồm:
- Đỗ Ngọc Quân là con
- Đỗ Xuân Tiến là con
- Đỗ Thị Thành là con</t>
  </si>
  <si>
    <t>Hoàng Thị Nhất (đã chết), Đỗ Xuân Long (đã chết). Những người được thừa kế gồm các con: Đỗ Thị Thành, Đỗ Ngọc Quân, Đỗ Xuân Tiến.</t>
  </si>
  <si>
    <t>Hoàng Thị Nhất</t>
  </si>
  <si>
    <t>Nguyễn Đức Vân</t>
  </si>
  <si>
    <t>Nguyễn Đức Vân (vợ Đường)</t>
  </si>
  <si>
    <t>Nguyễn Đức Vân, Nguyễn Thị Đường</t>
  </si>
  <si>
    <t>Nguyễn Quang Khoa (vợ Hoàng Thị Thủy)</t>
  </si>
  <si>
    <t>Nguyễn Quang Khoa, Hoàng Thị Thủy</t>
  </si>
  <si>
    <t>Đỗ Xuân Phiên (Cúc)</t>
  </si>
  <si>
    <t>Đỗ Xuân Phiên (vợ Nguyễn Thị Cúc)</t>
  </si>
  <si>
    <t>Đội 5</t>
  </si>
  <si>
    <t>Đỗ Xuân Phiên, Nguyễn Thị Cúc</t>
  </si>
  <si>
    <t>Nguyễn Thị Nguyệt (ông Tuấn là chồng)</t>
  </si>
  <si>
    <t>Đỗ Xuân Tuấn (đã chết). Những người được thừa kế gồm: Vợ Nguyễn Thị Nguyệt; các con: Đỗ Xuân Khuê, Đỗ Xuân Khương, Đỗ Thị Nga.</t>
  </si>
  <si>
    <t>Đỗ Xuân Tuấn</t>
  </si>
  <si>
    <t>Nguyễn Đức Bình</t>
  </si>
  <si>
    <t>Nguyễn Đức Bình (vợ Đỗ Thị Thực)</t>
  </si>
  <si>
    <t>Đỗ Văn Chương (Tuyền)</t>
  </si>
  <si>
    <t>Đỗ Văn Chương (vợ Tuyền)</t>
  </si>
  <si>
    <t>Đỗ Văn Chương</t>
  </si>
  <si>
    <t>Đỗ Xuân Trương</t>
  </si>
  <si>
    <t>Đỗ Xuân Chương (vợ Nhung)</t>
  </si>
  <si>
    <t>Đỗ Xuân Chương, Hoàng Thị Nhung</t>
  </si>
  <si>
    <t>Đỗ Xuân Tường (vợ Hoàng Thị Phương)</t>
  </si>
  <si>
    <t>Đỗ Xuân Tường, Hoàng Thị Phương</t>
  </si>
  <si>
    <t>234
236</t>
  </si>
  <si>
    <t>Đỗ Xuân Khu</t>
  </si>
  <si>
    <t>288+144</t>
  </si>
  <si>
    <t>Đỗ Văn Khu</t>
  </si>
  <si>
    <t>Xác nhận Đỗ Xuân Khu và Đỗ Văn Khu là một người. Tên đúng là Đỗ Xuân Khu.</t>
  </si>
  <si>
    <t>Đỗ Văn Tú</t>
  </si>
  <si>
    <t>Đỗ Văn Tú (vợ Nguyễn Thị Hà)</t>
  </si>
  <si>
    <t>Nguyễn Đức Nhuận</t>
  </si>
  <si>
    <t>Nguyễn Văn Nhuận</t>
  </si>
  <si>
    <t>Xác nhận Nguyễn Đức Nhuận và Nguyễn Văn Nhuận là một người. Tên đúng là Nguyễn Văn Nhuận.</t>
  </si>
  <si>
    <t>Nguyễn Thị Nga (ông Toàn là chồng)</t>
  </si>
  <si>
    <r>
      <t>Đặng Văn Toàn (đã chết). Những người được thừa kế gồm: Vợ Nguyễn Thị Nga; các con: Đặng Thị Thanh, Đặng Thị Minh, Đặng Văn Bắc, Đặng Thị Nguyên, Đặng Văn Thái (</t>
    </r>
    <r>
      <rPr>
        <i/>
        <sz val="14"/>
        <rFont val="Times New Roman"/>
        <family val="1"/>
      </rPr>
      <t>đã chết, những người được thừa kế của ông Thái gồm: Vợ Hoàng Thị Thắm; các con: Đặng Văn Lâm, Đặng Văn Thông</t>
    </r>
    <r>
      <rPr>
        <sz val="14"/>
        <rFont val="Times New Roman"/>
        <family val="1"/>
      </rPr>
      <t>).</t>
    </r>
  </si>
  <si>
    <t>Đặng Văn Toàn</t>
  </si>
  <si>
    <t>Đỗ Xuân Minh (Nghệ)</t>
  </si>
  <si>
    <t>Đỗ Xuân Nghệ (đã chết). Những người được thừa kế gồm: Vợ Hoàng Thị Thanh; các con: Đỗ Xuân Ngọc, Đỗ Xuân Minh, Đỗ Thị San.</t>
  </si>
  <si>
    <t>Đỗ Xuân Nghệ, Hoàng Thị Thanh</t>
  </si>
  <si>
    <t>Đặng Thị Hồng (ông Nghiệp là chồng)</t>
  </si>
  <si>
    <t>Đỗ Xuân Nghiệp (vợ Đặng Thị Hồng)</t>
  </si>
  <si>
    <t>Đỗ Xuân Nghiệp</t>
  </si>
  <si>
    <t>Hoàng Văn Linh</t>
  </si>
  <si>
    <t>Hoàng Văn Linh (vợ Lâm)</t>
  </si>
  <si>
    <t>Hoàng Văn Linh, Đặng Thị Lâm.</t>
  </si>
  <si>
    <t>Chu Thị Gái (ông Tiền là chồng, ông Tiến là con)</t>
  </si>
  <si>
    <t>Đỗ Xuân Tiền (đã chết). Những người được thừa kế gồm: Vợ Chu Thị Gái; các con: Đỗ Xuân Tiến, Đỗ Xuân Bộ, Đỗ Thị Đoàn, Đỗ Thị Viên, Đỗ Xuân Thành, Đỗ Thị Thật.</t>
  </si>
  <si>
    <t>Đỗ Xuân Tiền</t>
  </si>
  <si>
    <t>Đỗ Xuân Tiến (vợ là Hoàng Thị Tiến)</t>
  </si>
  <si>
    <t>Đỗ Xuân Tiến (vợ Hoàng Thị Tiến)</t>
  </si>
  <si>
    <t>Đỗ Xuân Tiến (Hoàng Thị Tiến)</t>
  </si>
  <si>
    <t>Đỗ Xuân Bộ (Nhạn)</t>
  </si>
  <si>
    <t>Đỗ Xuân Bộ (vợ Đặng Thị Nhạn)</t>
  </si>
  <si>
    <t>Đỗ Xuân Bộ</t>
  </si>
  <si>
    <t>Ngô Thị Hiền (ông Hồng là chồng)</t>
  </si>
  <si>
    <t>Đỗ Xuân Hồng (đã chết). Những người được thừa kế gồm: Vợ Ngô Thị Hiền; các con: Đỗ Xuân Hưng, Đỗ Xuân Nhưng, Đỗ Thị Thắm.</t>
  </si>
  <si>
    <t>Đỗ Xuân Hồng</t>
  </si>
  <si>
    <t>Đỗ Xuân Luyện là chủ sử dụng đã chết. Hàng thừa kế bao gồm:
- Đỗ Xuân Tập là con đang trực tiếp canh tác
- Đỗ Xuân Thể là con</t>
  </si>
  <si>
    <t>Đỗ Xuân Luyện (đã chết). Những người được thừa kế gồm: Vợ Ngô Thị Đua; các con: Đỗ Thị Huấn, Đỗ Thị Sành, Đỗ Thị Sỏi, Đỗ Xuân Tập, Đỗ Thị Soi, Đỗ Thị Sáu, Đỗ Xuân Thể.</t>
  </si>
  <si>
    <t>Đỗ Xuân Luyện</t>
  </si>
  <si>
    <t>Nguyễn Quang Vưng là chủ sử dụng đất đã chết. Hàng thừa kế bao gồm:
- Nguyễn Quang Nguyên là con
- đang trực tiếp canh tác
- Nguyễn Thị Ngà là con
- Nguyễn Thị Hồi là con</t>
  </si>
  <si>
    <t>Nguyễn Quang Vâng (đã chết), vợ Đỗ Thị Bang (đã chết). Những người được thừa kế gồm các con: Nguyễn Thị Phát, Nguyễn Thị Hồi, Nguyễn Thị Ngà, Nguyễn Thị Ngọc, Nguyễn Quang Nguyên.</t>
  </si>
  <si>
    <t>Nguyễn Quang Vâng</t>
  </si>
  <si>
    <t>Nguyễn Quang Nguyên</t>
  </si>
  <si>
    <t>Nguyễn Quang Nguyên (vợ Đỗ Thị Nương)</t>
  </si>
  <si>
    <t>Nguyễn Quang Nguyên (Đỗ Thị Nương)</t>
  </si>
  <si>
    <t>Hoàng Văn Lay</t>
  </si>
  <si>
    <t>Hoàng Văn Lay (vợ Thái)</t>
  </si>
  <si>
    <t>Hoàng Văn Lay, Nguyễn Thị Thái</t>
  </si>
  <si>
    <t>Đặng Văn Bình</t>
  </si>
  <si>
    <t>Đặng Văn Bình (vợ Đỗ Thị Huyền)</t>
  </si>
  <si>
    <t>Đặng Văn Bình, Đỗ Thị Huyền</t>
  </si>
  <si>
    <t>Đỗ Xuân Khải</t>
  </si>
  <si>
    <t>Đỗ Tất Khải (vợ Chu Thị Bình)</t>
  </si>
  <si>
    <t>Xác nhận Đỗ Xuân Khải và Đỗ Tất Khải là một người. Tên đúng là Đỗ Tất Khải.</t>
  </si>
  <si>
    <t>Hoàng Văn Tương</t>
  </si>
  <si>
    <t>Hoàng Văn Tương (vợ Thủy)</t>
  </si>
  <si>
    <t>Hoàng Văn Tương, Đỗ Thị Thủy</t>
  </si>
  <si>
    <t>Đỗ Xuân Phê</t>
  </si>
  <si>
    <t>Đỗ Xuân Phê (vợ Nguyễn Thị Khoa)</t>
  </si>
  <si>
    <t>Đỗ Xuân Phê, Nguyễn Thị Khoa</t>
  </si>
  <si>
    <t>Đỗ Xuân Sơn</t>
  </si>
  <si>
    <t>Đỗ Xuân Sơn (vợ Đặng Thị Chắt)</t>
  </si>
  <si>
    <t>Đỗ Xuân Sơn, Đặng Thị Chắt</t>
  </si>
  <si>
    <t>Đỗ Xuân Biện</t>
  </si>
  <si>
    <t>Đỗ Xuân Biện (vợ Đặng Thị Nhung)</t>
  </si>
  <si>
    <t>Đặng Văn Tích</t>
  </si>
  <si>
    <t>Hoàng Văn Phương (Đảm)</t>
  </si>
  <si>
    <t>Hoàng Văn Phương (vợ Chu Thị Đảm)</t>
  </si>
  <si>
    <t>Hoàng Phương, Chu Thị Đảm</t>
  </si>
  <si>
    <t>Xác nhận Hoàng Phương và Hoàng Văn Phương là một người. Tên đúng là Hoàng Văn Phương.</t>
  </si>
  <si>
    <t>Âu Thị Ký (ông Hướng là chồng)</t>
  </si>
  <si>
    <t>Hoàng Văn Hướng (đã chết). Những người được thừa kế gồm: Vợ Âu Thị Ký; các con:  Hoàng Văn Hồng, Hoàng Thị Thắm.</t>
  </si>
  <si>
    <t>Hoàng Văn Hướng</t>
  </si>
  <si>
    <t>Hoàng Văn Bắc</t>
  </si>
  <si>
    <t>Hoàng Văn Bắc (vợ Lê Thị Tuyết)</t>
  </si>
  <si>
    <t>Hoàng Văn Bắc, Lê Thị Tuyết</t>
  </si>
  <si>
    <t xml:space="preserve">Ngô Tuấn Ảnh là chủ sử dụng đất đã chết. Hàng thừa kế bao gồm:
- Ngô Văn Ánh là con
- Ngô Thị Hợi là con
- Ngô Thị Hiển là con </t>
  </si>
  <si>
    <t>Ngô Tuấn Ảnh (đã chết). Những người được thừa kế, gồm các con: Ngô Văn Ánh, Ngô Thị Hợi, Ngô Thị Hiển</t>
  </si>
  <si>
    <t>Ngô Tuấn Ảnh</t>
  </si>
  <si>
    <t xml:space="preserve">Hoàng Văn Lân là chủ sử dụng đã chết. Hàng thừa kế bao gồm
- Hoàng Thị Bình là con
- Hoàng Thị Phượng là con đang trực tiếp canh tác
</t>
  </si>
  <si>
    <t>Hoàng Văn Lân (đã chết), vợ Nguyễn Thị Xuyến (đã chết). Những người được thừa kế gồm các con: Hoàng Thị Bình, Hoàng Thị An, Hoàng Thị Loan, Hoàng Thị Phượng.</t>
  </si>
  <si>
    <t>Hoàng Văn Lân</t>
  </si>
  <si>
    <t>Đỗ Thị Chúc (ông Hoàng Văn Bang là chồng đã chết) con là Hoàng Văn Tú</t>
  </si>
  <si>
    <t>Hoàng Văn Bang (đã chết). Những người được thừa kế gồm: Vợ Đỗ Thị Chúc; các con: Hoàng Thị Liên, Hoàng Thị Kiều, Hoàng Thị Nga, Hoàng Thị My, Hoàng Văn Tú, Hoàng Thị Tứ.</t>
  </si>
  <si>
    <t xml:space="preserve">Hoàng Văn Bang </t>
  </si>
  <si>
    <t>Đỗ Thị Liến</t>
  </si>
  <si>
    <t>Đỗ Xuân Hải</t>
  </si>
  <si>
    <t>Đỗ Xuân Hải (vợ Âu Thị Vượng)</t>
  </si>
  <si>
    <t>Đỗ Xuân Tùng là chủ sử dụng đất đã chết. Hàng thừa kế bao gồm
-Đỗ Xuân Tưởng là con
- Đỗ Xuân Quốc là con
- Đỗ Xuân Tá là con</t>
  </si>
  <si>
    <r>
      <t>Đỗ Xuân Tùng (đã chết), vợ Hoàng Thị Bình (đã chết). Những người được thừa kế gồm: Các con
- Đỗ Thị Chắt, 
- Đỗ Xuân Tưởng (</t>
    </r>
    <r>
      <rPr>
        <i/>
        <sz val="14"/>
        <rFont val="Times New Roman"/>
        <family val="1"/>
      </rPr>
      <t>đã chết, những người được thừa kế của ông Tưởng gồm: Vợ Hoàng Thị Chuyển; các con: Đỗ Xuân Trường, Đỗ Xuân Giang</t>
    </r>
    <r>
      <rPr>
        <sz val="14"/>
        <rFont val="Times New Roman"/>
        <family val="1"/>
      </rPr>
      <t>), 
- Đỗ Xuân Quốc, 
- Đỗ Xuân Tá, 
- Đỗ Thị Hương,
- Đỗ Thị Mai.</t>
    </r>
  </si>
  <si>
    <t>Đỗ Xuân Tùng, Hoàng Thị Bình</t>
  </si>
  <si>
    <t>Đỗ Văn Ngọ là chủ sử dùn đất chết
Hàng thừa kế bao gồm:
- Đỗ Xuân Ngư là con đang trực tiếp canh tác
- Đỗ Thị Xá là con
- Đỗ Thị Sở là con</t>
  </si>
  <si>
    <t>Đỗ Văn Ngư (vợ Hoàng Thị Hiền)</t>
  </si>
  <si>
    <t>Đỗ Văn Ngư</t>
  </si>
  <si>
    <t>Chu Thị Sy (Phố) là chủ sử đất đã chết. Hàng thừa kế bao gồm:
- Đỗ Xuân Hào là con đang trực tiếp canh tác
- Đỗ Xuân Hồng là con
- Đỗ Thị Hịu là con
- Đỗ Xuân Bàng là con đnag trực tiếp canh tác
- Đỗ Thị Sắc là con</t>
  </si>
  <si>
    <t>Đỗ Xuân Bàng (vợ Hoàng Thị Nga)</t>
  </si>
  <si>
    <t>Đỗ Xuân Bàng, Hoàng Thị Nga</t>
  </si>
  <si>
    <t>Đỗ Xuân Hào</t>
  </si>
  <si>
    <t>Đỗ Xuân Hào (vợ Hoàng Thị Tấn)</t>
  </si>
  <si>
    <t>Đỗ Xuân Hào (Hoàng Thị Tấn)</t>
  </si>
  <si>
    <t>Đỗ Xuân Thêm (Thị)</t>
  </si>
  <si>
    <t>Đỗ Xuân Thêm (vợ Đinh Thị Thành)</t>
  </si>
  <si>
    <t>Đỗ Xuân Thêm (cụ Thị)</t>
  </si>
  <si>
    <t>Đỗ Xuân Nhập</t>
  </si>
  <si>
    <t>Đỗ Xuân Nhập (vợ Hoàng Thị Toán)</t>
  </si>
  <si>
    <t>Nguyễn Đức Thảo</t>
  </si>
  <si>
    <t>Nguyễn Trường Giang (tên gọi khác Nguyễn Đức Thảo, vợ Đinh Thị Kế)</t>
  </si>
  <si>
    <t>Nguyễn Đức Thảo (Kế)</t>
  </si>
  <si>
    <t>Xác nhận Nguyễn Đức Thảo và Nguyễn Trường Giang là một người. Tên đúng là Nguyễn Trường Giang.</t>
  </si>
  <si>
    <t>Đỗ Xuân Nguyên</t>
  </si>
  <si>
    <t>Đỗ Xuân Nguyên (vợ Trần Thị Cử)</t>
  </si>
  <si>
    <t>Đỗ Xuân Đảm</t>
  </si>
  <si>
    <t>Đỗ Xuân Đảm (vợ Nguyễn Thị Chính)</t>
  </si>
  <si>
    <t>Đỗ Xuân Đảm, Nguyễn Thị Chính</t>
  </si>
  <si>
    <t>Hoàng Văn Ảnh</t>
  </si>
  <si>
    <t>Hoàng Văn Ảnh (vợ Nguyễn Thị Thường)</t>
  </si>
  <si>
    <t>Hoàng Văn Ảnh, Nguyễn Thị Thường</t>
  </si>
  <si>
    <t>Hoàng Văn Thủ (Nhội)</t>
  </si>
  <si>
    <t>Hoàng Thị Nhội (đã chết). Những người được thừa kế gồm: Cháu ruột Hoàng Văn Thủ.</t>
  </si>
  <si>
    <t>Hoàng Thị Nhội</t>
  </si>
  <si>
    <t>Hoàng Thị Tần</t>
  </si>
  <si>
    <t>Hoàng Thị Tần (chồng Đỗ Xuân Phục)</t>
  </si>
  <si>
    <t>Hoàng Thị Tần (Sở), Đỗ Xuân Phục</t>
  </si>
  <si>
    <t xml:space="preserve">Đặng Văn Tỉnh </t>
  </si>
  <si>
    <t>Đặng Văn Tỉnh (vợ Hà Thị Chắt)</t>
  </si>
  <si>
    <t>Đặng Văn Tỉnh (Hà Thị Chắt)</t>
  </si>
  <si>
    <t>Đỗ Xuân Phương</t>
  </si>
  <si>
    <t>Đỗ Xuân Phương (vợ Nguyễn Thị Lý)</t>
  </si>
  <si>
    <t>Đỗ Xuân Phương, Nguyễn Thị Lý</t>
  </si>
  <si>
    <t>Đỗ Xuân Phi (vợ Nguyễn Thị Dương)</t>
  </si>
  <si>
    <t>Đỗ Xuân Phi, Nguyễn Thị Dương</t>
  </si>
  <si>
    <t>Đỗ Xuân Lâm (Hòe)</t>
  </si>
  <si>
    <t>Đỗ Xuân Lâm (vợ Nguyễn Thị Hòe)</t>
  </si>
  <si>
    <t>Đỗ Xuân Lâm, Nguyễn Thị Hòe</t>
  </si>
  <si>
    <t>Hoàng Văn Đoàn</t>
  </si>
  <si>
    <t>Hoàng Văn Đoàn (vợ Nga)</t>
  </si>
  <si>
    <t>Hoàng Văn Đoàn, Đặng Thị Nga</t>
  </si>
  <si>
    <t>UBND xã Mai Đình</t>
  </si>
  <si>
    <t>Giấy giao quyền sử dụng đất ngày 10/12/1993 của HTX Mai Thượng</t>
  </si>
  <si>
    <t>Đất công ích</t>
  </si>
  <si>
    <t>TỔNG CỘNG (252 hộ gia đình, cá nhân và 01 tổ chức)</t>
  </si>
  <si>
    <t>Ghi chú:</t>
  </si>
  <si>
    <t>1, Tổng diện tích khu vực đồng Cùn:</t>
  </si>
  <si>
    <t>m²</t>
  </si>
  <si>
    <t>Trong đó:</t>
  </si>
  <si>
    <t>- Diện tích thu hồi</t>
  </si>
  <si>
    <t>- Diện tích ngoài dự án</t>
  </si>
  <si>
    <t>2, Diện tích đất công ích:</t>
  </si>
  <si>
    <t>3, Tổng diện tích trên giấy tờ về QSD đất sau khi tu bổ đê điều năm 2009:</t>
  </si>
  <si>
    <t>Diện tích giao bù/thiếu</t>
  </si>
  <si>
    <t>4, Diện tích chênh lệch bình sai:</t>
  </si>
  <si>
    <t>DANH SÁCH NGƯỜI SỬ DỤNG ĐẤT, NGUỒN GỐC ĐẤT, DIỆN TÍCH ĐẤT NHÀ NƯỚC THU HỒI ĐỂ THỰC HIỆN DỰ ÁN ĐẦU TƯ XÂY DỰNG VÀ KINH DOANH KẾT CẤU HẠ TẦNG KHU CÔNG NGHIỆP HÒA PHÚ MỞ RỘNG GIAI ĐOẠN 1</t>
  </si>
  <si>
    <t>(Kèm theo Thông báo số:   51   /TB-UBND ngày   24   tháng  4   năm 2024 của UBND xã Mai Đình)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</si>
</sst>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0.0"/>
    <numFmt numFmtId="166" formatCode="0.0"/>
  </numFmts>
  <fonts count="25" x14ac:knownFonts="1">
    <font>
      <sz val="11"/>
      <color indexed="8"/>
      <name val="Calibri"/>
      <family val="2"/>
    </font>
    <font>
      <sz val="11"/>
      <color theme="1"/>
      <name val="Calibri"/>
      <family val="2"/>
      <scheme val="minor"/>
    </font>
    <font>
      <b/>
      <sz val="16"/>
      <name val="Times New Roman"/>
      <family val="1"/>
    </font>
    <font>
      <sz val="16"/>
      <name val="Times New Roman"/>
      <family val="1"/>
    </font>
    <font>
      <i/>
      <sz val="16"/>
      <name val="Times New Roman"/>
      <family val="1"/>
    </font>
    <font>
      <b/>
      <sz val="14"/>
      <name val="Times New Roman"/>
      <family val="1"/>
    </font>
    <font>
      <sz val="10"/>
      <name val="Arial"/>
      <family val="2"/>
    </font>
    <font>
      <b/>
      <sz val="14"/>
      <color rgb="FF00B050"/>
      <name val="Times New Roman"/>
      <family val="1"/>
    </font>
    <font>
      <sz val="14"/>
      <name val="Times New Roman"/>
      <family val="1"/>
    </font>
    <font>
      <sz val="14"/>
      <color rgb="FFC00000"/>
      <name val="Times New Roman"/>
      <family val="1"/>
    </font>
    <font>
      <b/>
      <sz val="14"/>
      <color rgb="FFC00000"/>
      <name val="Times New Roman"/>
      <family val="1"/>
    </font>
    <font>
      <i/>
      <sz val="14"/>
      <name val="Times New Roman"/>
      <family val="1"/>
    </font>
    <font>
      <sz val="14"/>
      <color indexed="8"/>
      <name val="Times New Roman"/>
      <family val="1"/>
    </font>
    <font>
      <b/>
      <sz val="14"/>
      <color indexed="8"/>
      <name val="Times New Roman"/>
      <family val="1"/>
    </font>
    <font>
      <sz val="16"/>
      <color rgb="FFC00000"/>
      <name val="Times New Roman"/>
      <family val="1"/>
    </font>
    <font>
      <sz val="14"/>
      <color rgb="FF7030A0"/>
      <name val="Times New Roman"/>
      <family val="1"/>
    </font>
    <font>
      <sz val="16"/>
      <color rgb="FF7030A0"/>
      <name val="Times New Roman"/>
      <family val="1"/>
    </font>
    <font>
      <sz val="14"/>
      <color rgb="FF0070C0"/>
      <name val="Times New Roman"/>
      <family val="1"/>
    </font>
    <font>
      <b/>
      <sz val="14"/>
      <color rgb="FF0070C0"/>
      <name val="Times New Roman"/>
      <family val="1"/>
    </font>
    <font>
      <sz val="14"/>
      <color rgb="FF00B050"/>
      <name val="Times New Roman"/>
      <family val="1"/>
    </font>
    <font>
      <sz val="14"/>
      <color indexed="17"/>
      <name val="Times New Roman"/>
      <family val="1"/>
    </font>
    <font>
      <sz val="14"/>
      <color theme="1"/>
      <name val="Times New Roman"/>
      <family val="1"/>
    </font>
    <font>
      <b/>
      <sz val="14"/>
      <color theme="1"/>
      <name val="Times New Roman"/>
      <family val="1"/>
    </font>
    <font>
      <sz val="16"/>
      <color theme="1"/>
      <name val="Times New Roman"/>
      <family val="1"/>
    </font>
    <font>
      <sz val="16"/>
      <color rgb="FF0070C0"/>
      <name val="Times New Roman"/>
      <family val="1"/>
    </font>
  </fonts>
  <fills count="3">
    <fill>
      <patternFill patternType="none"/>
    </fill>
    <fill>
      <patternFill patternType="gray125"/>
    </fill>
    <fill>
      <patternFill patternType="solid">
        <fgColor rgb="FFFFFF0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diagonal/>
    </border>
  </borders>
  <cellStyleXfs count="3">
    <xf numFmtId="0" fontId="0" fillId="0" borderId="0"/>
    <xf numFmtId="43" fontId="6" fillId="0" borderId="0" applyFont="0" applyFill="0" applyBorder="0" applyAlignment="0" applyProtection="0">
      <alignment vertical="center"/>
    </xf>
    <xf numFmtId="0" fontId="1" fillId="0" borderId="0"/>
  </cellStyleXfs>
  <cellXfs count="278">
    <xf numFmtId="0" fontId="0" fillId="0" borderId="0" xfId="0"/>
    <xf numFmtId="0" fontId="3" fillId="0" borderId="0" xfId="0" applyFont="1" applyFill="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64" fontId="5" fillId="0" borderId="2"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0" fontId="2" fillId="0" borderId="0" xfId="0" applyFont="1" applyFill="1" applyAlignment="1">
      <alignment vertical="center"/>
    </xf>
    <xf numFmtId="0" fontId="5" fillId="0" borderId="6"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7" xfId="0" applyFont="1" applyFill="1" applyBorder="1" applyAlignment="1">
      <alignment horizontal="center" vertical="center" wrapText="1"/>
    </xf>
    <xf numFmtId="166" fontId="8" fillId="0" borderId="7" xfId="0" applyNumberFormat="1" applyFont="1" applyFill="1" applyBorder="1" applyAlignment="1">
      <alignment horizontal="center" vertical="center" wrapText="1"/>
    </xf>
    <xf numFmtId="166" fontId="8" fillId="0" borderId="8"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xf>
    <xf numFmtId="165" fontId="8" fillId="0" borderId="4" xfId="0" applyNumberFormat="1" applyFont="1" applyFill="1" applyBorder="1" applyAlignment="1">
      <alignment horizontal="center" vertical="center"/>
    </xf>
    <xf numFmtId="166" fontId="8" fillId="0" borderId="2" xfId="0" applyNumberFormat="1" applyFont="1" applyFill="1" applyBorder="1" applyAlignment="1">
      <alignment vertical="center"/>
    </xf>
    <xf numFmtId="166" fontId="8" fillId="0" borderId="4" xfId="0" applyNumberFormat="1" applyFont="1" applyFill="1" applyBorder="1" applyAlignment="1">
      <alignment vertical="center"/>
    </xf>
    <xf numFmtId="166" fontId="5" fillId="0" borderId="4" xfId="0" applyNumberFormat="1" applyFont="1" applyFill="1" applyBorder="1" applyAlignment="1">
      <alignment vertical="center"/>
    </xf>
    <xf numFmtId="165" fontId="8" fillId="0" borderId="2" xfId="0" applyNumberFormat="1" applyFont="1" applyFill="1" applyBorder="1" applyAlignment="1">
      <alignment vertical="center"/>
    </xf>
    <xf numFmtId="3" fontId="8" fillId="0" borderId="9" xfId="0" applyNumberFormat="1" applyFont="1" applyFill="1" applyBorder="1" applyAlignment="1">
      <alignment horizontal="center" vertical="center"/>
    </xf>
    <xf numFmtId="0" fontId="3" fillId="0" borderId="0" xfId="0" applyFont="1" applyFill="1" applyAlignment="1">
      <alignment vertical="center"/>
    </xf>
    <xf numFmtId="0" fontId="8" fillId="0" borderId="2" xfId="0" applyFont="1" applyFill="1" applyBorder="1" applyAlignment="1">
      <alignment horizontal="left" vertical="center"/>
    </xf>
    <xf numFmtId="165" fontId="8" fillId="0" borderId="5"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66" fontId="8" fillId="0" borderId="1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vertical="center"/>
    </xf>
    <xf numFmtId="0" fontId="8" fillId="0" borderId="7" xfId="0"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13"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center" vertical="center" wrapText="1"/>
    </xf>
    <xf numFmtId="166" fontId="9" fillId="0" borderId="10" xfId="0" applyNumberFormat="1" applyFont="1" applyFill="1" applyBorder="1" applyAlignment="1">
      <alignment horizontal="center" vertical="center" wrapText="1"/>
    </xf>
    <xf numFmtId="166" fontId="9" fillId="0" borderId="11"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166" fontId="9" fillId="0" borderId="2"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8" fillId="0" borderId="12" xfId="0" applyFont="1" applyFill="1" applyBorder="1" applyAlignment="1">
      <alignment horizontal="center" vertical="center"/>
    </xf>
    <xf numFmtId="3" fontId="5" fillId="0" borderId="7"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NumberFormat="1" applyFont="1" applyFill="1" applyBorder="1" applyAlignment="1">
      <alignment horizontal="center" vertical="center"/>
    </xf>
    <xf numFmtId="3" fontId="13"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4" fillId="0" borderId="0" xfId="0" applyFont="1" applyFill="1" applyAlignment="1">
      <alignmen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15" fillId="0" borderId="2" xfId="0"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xf>
    <xf numFmtId="0" fontId="16" fillId="0" borderId="0" xfId="0" applyFont="1" applyFill="1" applyAlignment="1">
      <alignment vertical="center"/>
    </xf>
    <xf numFmtId="0" fontId="8" fillId="0" borderId="3" xfId="0" applyFont="1" applyFill="1" applyBorder="1" applyAlignment="1">
      <alignment vertical="center"/>
    </xf>
    <xf numFmtId="0" fontId="12"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0" fontId="17" fillId="0" borderId="10" xfId="0" applyFont="1" applyFill="1" applyBorder="1" applyAlignment="1">
      <alignment horizontal="center" vertical="center" wrapText="1"/>
    </xf>
    <xf numFmtId="166" fontId="17" fillId="0" borderId="10" xfId="0" applyNumberFormat="1" applyFont="1" applyFill="1" applyBorder="1" applyAlignment="1">
      <alignment horizontal="center" vertical="center" wrapText="1"/>
    </xf>
    <xf numFmtId="166" fontId="17" fillId="0" borderId="11"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NumberFormat="1" applyFont="1" applyFill="1" applyBorder="1" applyAlignment="1">
      <alignment horizontal="center" vertical="center"/>
    </xf>
    <xf numFmtId="3" fontId="18" fillId="0" borderId="2"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4" xfId="0" applyFont="1" applyFill="1" applyBorder="1" applyAlignment="1">
      <alignment horizontal="left" vertical="center" wrapText="1"/>
    </xf>
    <xf numFmtId="0" fontId="17" fillId="0"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4" xfId="0" applyNumberFormat="1" applyFont="1" applyFill="1" applyBorder="1" applyAlignment="1">
      <alignment horizontal="center" vertical="center"/>
    </xf>
    <xf numFmtId="3" fontId="18" fillId="0" borderId="14" xfId="0" applyNumberFormat="1" applyFont="1" applyFill="1" applyBorder="1" applyAlignment="1">
      <alignment horizontal="center" vertical="center"/>
    </xf>
    <xf numFmtId="0" fontId="17"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165" fontId="8" fillId="0" borderId="17"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9" xfId="0" applyNumberFormat="1" applyFont="1" applyFill="1" applyBorder="1" applyAlignment="1">
      <alignment horizontal="center" vertical="center"/>
    </xf>
    <xf numFmtId="3" fontId="5" fillId="0" borderId="9"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165" fontId="8" fillId="0" borderId="20" xfId="0" applyNumberFormat="1" applyFont="1" applyFill="1" applyBorder="1" applyAlignment="1">
      <alignment horizontal="center" vertical="center"/>
    </xf>
    <xf numFmtId="165" fontId="8" fillId="0" borderId="19" xfId="0" applyNumberFormat="1" applyFont="1" applyFill="1" applyBorder="1" applyAlignment="1">
      <alignment horizontal="center" vertical="center"/>
    </xf>
    <xf numFmtId="166" fontId="8" fillId="0" borderId="9" xfId="0" applyNumberFormat="1" applyFont="1" applyFill="1" applyBorder="1" applyAlignment="1">
      <alignmen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wrapText="1"/>
    </xf>
    <xf numFmtId="3" fontId="18" fillId="0" borderId="2"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4" xfId="0" applyFont="1" applyFill="1" applyBorder="1" applyAlignment="1">
      <alignment horizontal="center" vertical="center"/>
    </xf>
    <xf numFmtId="0" fontId="8" fillId="0" borderId="7" xfId="0" applyFont="1" applyFill="1" applyBorder="1" applyAlignment="1">
      <alignment horizontal="left" vertical="center"/>
    </xf>
    <xf numFmtId="165" fontId="8" fillId="0" borderId="8"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22" xfId="0" applyFont="1" applyFill="1" applyBorder="1" applyAlignment="1">
      <alignment horizontal="left" vertical="center" wrapText="1"/>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2" xfId="0"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165" fontId="8" fillId="0" borderId="9" xfId="0" applyNumberFormat="1" applyFont="1" applyFill="1" applyBorder="1" applyAlignment="1">
      <alignment horizontal="center" vertical="center"/>
    </xf>
    <xf numFmtId="0" fontId="8" fillId="0" borderId="26" xfId="0" applyFont="1" applyFill="1" applyBorder="1" applyAlignment="1">
      <alignment horizontal="center" vertical="center"/>
    </xf>
    <xf numFmtId="0" fontId="8" fillId="0" borderId="26" xfId="0" applyFont="1" applyFill="1" applyBorder="1" applyAlignment="1">
      <alignment horizontal="left" vertical="center" wrapText="1"/>
    </xf>
    <xf numFmtId="0" fontId="8" fillId="0" borderId="27" xfId="0" applyFont="1" applyFill="1" applyBorder="1" applyAlignment="1">
      <alignment horizontal="center" vertical="center"/>
    </xf>
    <xf numFmtId="0" fontId="8" fillId="0" borderId="26"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8" fillId="0" borderId="28" xfId="0" applyFont="1" applyFill="1" applyBorder="1" applyAlignment="1">
      <alignment horizontal="center" vertical="center" wrapText="1"/>
    </xf>
    <xf numFmtId="165" fontId="8" fillId="0" borderId="11" xfId="0" applyNumberFormat="1" applyFont="1" applyFill="1" applyBorder="1" applyAlignment="1">
      <alignment horizontal="center" vertical="center"/>
    </xf>
    <xf numFmtId="0" fontId="8" fillId="0" borderId="29" xfId="0" applyFont="1" applyFill="1" applyBorder="1" applyAlignment="1">
      <alignment horizontal="center"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30" xfId="0" applyFont="1" applyFill="1" applyBorder="1" applyAlignment="1">
      <alignment horizontal="center" vertical="center"/>
    </xf>
    <xf numFmtId="0" fontId="8" fillId="0" borderId="29"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0" fontId="8" fillId="0" borderId="3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21"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0" fontId="8" fillId="0" borderId="33" xfId="0" applyFont="1" applyFill="1" applyBorder="1" applyAlignment="1">
      <alignment horizontal="center" vertical="center" wrapText="1"/>
    </xf>
    <xf numFmtId="165" fontId="19" fillId="0" borderId="11" xfId="0" applyNumberFormat="1" applyFont="1" applyFill="1" applyBorder="1" applyAlignment="1">
      <alignment horizontal="center" vertical="center" wrapText="1"/>
    </xf>
    <xf numFmtId="0" fontId="8" fillId="0" borderId="2" xfId="0" applyFont="1" applyFill="1" applyBorder="1" applyAlignment="1">
      <alignment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xf>
    <xf numFmtId="0" fontId="17" fillId="0" borderId="11" xfId="0" applyFont="1" applyFill="1" applyBorder="1" applyAlignment="1">
      <alignment vertical="center"/>
    </xf>
    <xf numFmtId="0" fontId="8" fillId="0" borderId="21" xfId="0" applyFont="1" applyFill="1" applyBorder="1" applyAlignment="1">
      <alignment horizontal="left" vertical="center"/>
    </xf>
    <xf numFmtId="0" fontId="19" fillId="0" borderId="34" xfId="0" applyFont="1" applyFill="1" applyBorder="1" applyAlignment="1">
      <alignment horizontal="center" vertical="center" wrapText="1"/>
    </xf>
    <xf numFmtId="0" fontId="19" fillId="0" borderId="8"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165" fontId="19" fillId="0" borderId="20" xfId="0"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10" xfId="0" applyFont="1" applyFill="1" applyBorder="1" applyAlignment="1">
      <alignment horizontal="center" vertical="center" wrapText="1"/>
    </xf>
    <xf numFmtId="166" fontId="21" fillId="0" borderId="10" xfId="0" applyNumberFormat="1" applyFont="1" applyFill="1" applyBorder="1" applyAlignment="1">
      <alignment horizontal="center" vertical="center" wrapText="1"/>
    </xf>
    <xf numFmtId="166" fontId="21" fillId="0"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NumberFormat="1" applyFont="1" applyFill="1" applyBorder="1" applyAlignment="1">
      <alignment horizontal="center" vertical="center"/>
    </xf>
    <xf numFmtId="3" fontId="22" fillId="0" borderId="2" xfId="0" applyNumberFormat="1" applyFont="1" applyFill="1" applyBorder="1" applyAlignment="1">
      <alignment horizontal="center" vertical="center"/>
    </xf>
    <xf numFmtId="0" fontId="21" fillId="0" borderId="4" xfId="0" applyFont="1" applyFill="1" applyBorder="1" applyAlignment="1">
      <alignment horizontal="center" vertical="center" wrapText="1"/>
    </xf>
    <xf numFmtId="165" fontId="21" fillId="0" borderId="20" xfId="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xf>
    <xf numFmtId="165" fontId="21" fillId="0" borderId="4" xfId="0" applyNumberFormat="1" applyFont="1" applyFill="1" applyBorder="1" applyAlignment="1">
      <alignment horizontal="center" vertical="center"/>
    </xf>
    <xf numFmtId="0" fontId="23" fillId="0" borderId="0" xfId="0" applyFont="1" applyFill="1" applyAlignment="1">
      <alignment vertical="center"/>
    </xf>
    <xf numFmtId="165" fontId="19" fillId="0" borderId="5"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8" fillId="0" borderId="3" xfId="0"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3" fillId="0" borderId="0" xfId="0" applyFont="1" applyFill="1" applyAlignment="1">
      <alignment vertical="center" wrapText="1"/>
    </xf>
    <xf numFmtId="0" fontId="10" fillId="0" borderId="2" xfId="0" applyFont="1" applyFill="1" applyBorder="1" applyAlignment="1">
      <alignment horizontal="center" vertical="center" wrapText="1"/>
    </xf>
    <xf numFmtId="165" fontId="19" fillId="0" borderId="35"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xf>
    <xf numFmtId="0" fontId="8" fillId="0" borderId="26" xfId="0" applyFont="1" applyFill="1" applyBorder="1" applyAlignment="1">
      <alignment horizontal="left" vertical="center"/>
    </xf>
    <xf numFmtId="0" fontId="8" fillId="0" borderId="0" xfId="0" applyFont="1" applyFill="1" applyBorder="1" applyAlignment="1">
      <alignment vertical="center"/>
    </xf>
    <xf numFmtId="0" fontId="8" fillId="0" borderId="28" xfId="0" applyFont="1" applyFill="1" applyBorder="1" applyAlignment="1">
      <alignment horizontal="center" vertical="center"/>
    </xf>
    <xf numFmtId="0" fontId="8" fillId="0" borderId="36" xfId="0" applyFont="1" applyFill="1" applyBorder="1" applyAlignment="1">
      <alignment vertical="center"/>
    </xf>
    <xf numFmtId="165" fontId="19" fillId="0" borderId="4"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4" xfId="0" applyFont="1" applyFill="1" applyBorder="1" applyAlignment="1">
      <alignment horizontal="left" vertical="center" wrapText="1"/>
    </xf>
    <xf numFmtId="0" fontId="12" fillId="0" borderId="15" xfId="0" applyFont="1" applyFill="1" applyBorder="1" applyAlignment="1">
      <alignment horizontal="center" vertical="center"/>
    </xf>
    <xf numFmtId="0" fontId="8" fillId="0"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0" borderId="0" xfId="0" applyFont="1" applyFill="1" applyAlignment="1">
      <alignment horizontal="left" vertical="center"/>
    </xf>
    <xf numFmtId="0" fontId="8" fillId="0" borderId="37" xfId="0"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66" fontId="8" fillId="0" borderId="20" xfId="0" applyNumberFormat="1" applyFont="1" applyFill="1" applyBorder="1" applyAlignment="1">
      <alignment horizontal="center" vertical="center" wrapText="1"/>
    </xf>
    <xf numFmtId="0" fontId="15" fillId="0" borderId="2"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165" fontId="17" fillId="0" borderId="5" xfId="0" applyNumberFormat="1" applyFont="1" applyFill="1" applyBorder="1" applyAlignment="1">
      <alignment horizontal="center" vertical="center"/>
    </xf>
    <xf numFmtId="166" fontId="17" fillId="0" borderId="2" xfId="0" applyNumberFormat="1" applyFont="1" applyFill="1" applyBorder="1" applyAlignment="1">
      <alignment horizontal="center" vertical="center"/>
    </xf>
    <xf numFmtId="165" fontId="17" fillId="0" borderId="4" xfId="0" applyNumberFormat="1" applyFont="1" applyFill="1" applyBorder="1" applyAlignment="1">
      <alignment horizontal="center" vertical="center"/>
    </xf>
    <xf numFmtId="0" fontId="24" fillId="0" borderId="0" xfId="0" applyFont="1" applyFill="1" applyAlignment="1">
      <alignment vertical="center"/>
    </xf>
    <xf numFmtId="0" fontId="8" fillId="0" borderId="2" xfId="0" applyFont="1" applyFill="1" applyBorder="1" applyAlignment="1">
      <alignment vertical="center" wrapText="1"/>
    </xf>
    <xf numFmtId="0" fontId="9"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164" fontId="5" fillId="0" borderId="9" xfId="1" applyNumberFormat="1" applyFont="1" applyFill="1" applyBorder="1" applyAlignment="1">
      <alignment horizontal="center" vertical="center" wrapText="1"/>
    </xf>
    <xf numFmtId="164" fontId="5" fillId="0" borderId="20" xfId="1" applyNumberFormat="1" applyFont="1" applyFill="1" applyBorder="1" applyAlignment="1">
      <alignment horizontal="center" vertical="center" wrapText="1"/>
    </xf>
    <xf numFmtId="0" fontId="8" fillId="0" borderId="2" xfId="0" applyFont="1" applyFill="1" applyBorder="1" applyAlignment="1">
      <alignment horizontal="centerContinuous" vertical="center" wrapText="1"/>
    </xf>
    <xf numFmtId="0" fontId="5" fillId="0" borderId="2" xfId="0" applyFont="1" applyFill="1" applyBorder="1" applyAlignment="1">
      <alignment horizontal="centerContinuous" vertical="center" wrapText="1"/>
    </xf>
    <xf numFmtId="0" fontId="5" fillId="0" borderId="2" xfId="0" applyNumberFormat="1" applyFont="1" applyFill="1" applyBorder="1" applyAlignment="1">
      <alignment horizontal="centerContinuous" vertical="center" wrapText="1"/>
    </xf>
    <xf numFmtId="49" fontId="8" fillId="0" borderId="5" xfId="0" applyNumberFormat="1" applyFont="1" applyFill="1" applyBorder="1" applyAlignment="1">
      <alignment horizontal="center" vertical="center" wrapText="1"/>
    </xf>
    <xf numFmtId="0" fontId="3" fillId="0" borderId="2" xfId="0" applyFont="1" applyFill="1" applyBorder="1" applyAlignment="1">
      <alignment vertical="center"/>
    </xf>
    <xf numFmtId="0" fontId="5" fillId="0" borderId="36" xfId="0" applyFont="1" applyFill="1" applyBorder="1" applyAlignment="1">
      <alignment vertical="center" wrapText="1"/>
    </xf>
    <xf numFmtId="165" fontId="5" fillId="0" borderId="2"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165" fontId="5" fillId="0" borderId="2" xfId="0" applyNumberFormat="1" applyFont="1" applyFill="1" applyBorder="1" applyAlignment="1">
      <alignment horizontal="center" vertical="center" shrinkToFit="1"/>
    </xf>
    <xf numFmtId="165" fontId="5" fillId="0" borderId="4" xfId="0" applyNumberFormat="1" applyFont="1" applyFill="1" applyBorder="1" applyAlignment="1">
      <alignment horizontal="center" vertical="center" shrinkToFit="1"/>
    </xf>
    <xf numFmtId="165" fontId="5" fillId="0" borderId="2"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8" fillId="0" borderId="0" xfId="0" applyFont="1" applyFill="1" applyAlignment="1">
      <alignment horizontal="center" vertical="center" wrapText="1"/>
    </xf>
    <xf numFmtId="0" fontId="5" fillId="0" borderId="0" xfId="0" applyFont="1" applyFill="1" applyAlignment="1">
      <alignment horizontal="left" vertical="center"/>
    </xf>
    <xf numFmtId="166" fontId="8" fillId="0" borderId="0" xfId="0" applyNumberFormat="1" applyFont="1" applyFill="1" applyAlignment="1">
      <alignment horizontal="left" vertical="center"/>
    </xf>
    <xf numFmtId="166" fontId="5" fillId="0" borderId="0" xfId="0" applyNumberFormat="1" applyFont="1" applyFill="1" applyAlignment="1">
      <alignment horizontal="left" vertical="center"/>
    </xf>
    <xf numFmtId="4" fontId="8" fillId="0" borderId="0" xfId="0" applyNumberFormat="1" applyFont="1" applyFill="1" applyAlignment="1">
      <alignment vertical="center"/>
    </xf>
    <xf numFmtId="165" fontId="5" fillId="0" borderId="0" xfId="0" applyNumberFormat="1" applyFont="1" applyFill="1" applyBorder="1" applyAlignment="1">
      <alignment horizontal="right" vertical="center"/>
    </xf>
    <xf numFmtId="49" fontId="8" fillId="0" borderId="0" xfId="0" applyNumberFormat="1" applyFont="1" applyFill="1" applyAlignment="1">
      <alignment horizontal="left" vertical="center"/>
    </xf>
    <xf numFmtId="165" fontId="8" fillId="0" borderId="0" xfId="0" applyNumberFormat="1" applyFont="1" applyFill="1" applyBorder="1" applyAlignment="1">
      <alignment horizontal="right" vertical="center"/>
    </xf>
    <xf numFmtId="0" fontId="8" fillId="0" borderId="0" xfId="0" applyFont="1" applyFill="1"/>
    <xf numFmtId="0" fontId="8" fillId="0" borderId="0" xfId="0" applyFont="1" applyFill="1" applyAlignment="1">
      <alignment horizontal="left"/>
    </xf>
    <xf numFmtId="0" fontId="8" fillId="0" borderId="0" xfId="0" applyFont="1" applyFill="1" applyAlignment="1">
      <alignment horizontal="left" wrapText="1"/>
    </xf>
    <xf numFmtId="0" fontId="8" fillId="0" borderId="0" xfId="0" applyFont="1" applyFill="1" applyAlignment="1">
      <alignment horizontal="center"/>
    </xf>
    <xf numFmtId="0" fontId="8" fillId="0" borderId="0" xfId="0" applyFont="1" applyFill="1" applyAlignment="1"/>
    <xf numFmtId="0" fontId="8" fillId="0" borderId="0" xfId="0" applyFont="1" applyFill="1" applyBorder="1" applyAlignment="1">
      <alignment horizontal="center" wrapText="1"/>
    </xf>
    <xf numFmtId="0" fontId="8" fillId="0" borderId="0" xfId="0" applyNumberFormat="1"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wrapText="1"/>
    </xf>
    <xf numFmtId="165" fontId="8" fillId="0" borderId="0" xfId="0" applyNumberFormat="1" applyFont="1" applyFill="1" applyAlignment="1">
      <alignment horizontal="center"/>
    </xf>
    <xf numFmtId="0" fontId="8" fillId="0" borderId="0" xfId="0" applyFont="1" applyFill="1" applyAlignment="1">
      <alignment horizontal="centerContinuous" vertical="center" wrapText="1"/>
    </xf>
    <xf numFmtId="0" fontId="8" fillId="0" borderId="0" xfId="0" applyFont="1" applyFill="1" applyAlignment="1">
      <alignment horizontal="centerContinuous" vertical="center"/>
    </xf>
    <xf numFmtId="166" fontId="8" fillId="0" borderId="0" xfId="0" applyNumberFormat="1" applyFont="1" applyFill="1" applyAlignment="1">
      <alignment horizontal="centerContinuous" vertical="center"/>
    </xf>
    <xf numFmtId="0" fontId="3" fillId="0" borderId="0" xfId="0" applyFont="1" applyFill="1"/>
    <xf numFmtId="0" fontId="11" fillId="0" borderId="0" xfId="0" applyFont="1" applyFill="1" applyAlignment="1">
      <alignment horizontal="centerContinuous" vertical="center" wrapText="1"/>
    </xf>
    <xf numFmtId="166" fontId="8" fillId="0" borderId="0" xfId="0" applyNumberFormat="1" applyFont="1" applyFill="1" applyAlignment="1">
      <alignment vertical="center"/>
    </xf>
    <xf numFmtId="165" fontId="5" fillId="0" borderId="0" xfId="0" applyNumberFormat="1" applyFont="1" applyFill="1" applyBorder="1" applyAlignment="1">
      <alignment horizontal="right" wrapText="1"/>
    </xf>
    <xf numFmtId="166" fontId="8" fillId="0" borderId="0" xfId="0" applyNumberFormat="1" applyFont="1" applyFill="1" applyAlignment="1">
      <alignment horizontal="center"/>
    </xf>
    <xf numFmtId="166" fontId="8" fillId="0" borderId="0" xfId="0" applyNumberFormat="1" applyFont="1" applyFill="1"/>
    <xf numFmtId="166" fontId="5" fillId="0" borderId="0" xfId="0" applyNumberFormat="1" applyFont="1" applyFill="1"/>
    <xf numFmtId="0" fontId="5"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cellXfs>
  <cellStyles count="3">
    <cellStyle name="Comma 2" xfId="1"/>
    <cellStyle name="Normal" xfId="0" builtinId="0"/>
    <cellStyle name="Normal 5"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A271"/>
  <sheetViews>
    <sheetView tabSelected="1" zoomScale="70" zoomScaleNormal="70" zoomScaleSheetLayoutView="100" workbookViewId="0">
      <pane xSplit="4" ySplit="5" topLeftCell="K6" activePane="bottomRight" state="frozen"/>
      <selection activeCell="C1" sqref="C1"/>
      <selection pane="topRight" activeCell="E1" sqref="E1"/>
      <selection pane="bottomLeft" activeCell="C6" sqref="C6"/>
      <selection pane="bottomRight" activeCell="Q126" sqref="Q126"/>
    </sheetView>
  </sheetViews>
  <sheetFormatPr defaultRowHeight="20.25" x14ac:dyDescent="0.3"/>
  <cols>
    <col min="1" max="1" width="6.28515625" style="251" hidden="1" customWidth="1"/>
    <col min="2" max="2" width="29.140625" style="252" hidden="1" customWidth="1"/>
    <col min="3" max="3" width="5.7109375" style="252" customWidth="1"/>
    <col min="4" max="4" width="35.7109375" style="253" customWidth="1"/>
    <col min="5" max="7" width="7.7109375" style="254" hidden="1" customWidth="1"/>
    <col min="8" max="10" width="11.7109375" style="251" hidden="1" customWidth="1"/>
    <col min="11" max="11" width="8.7109375" style="254" customWidth="1"/>
    <col min="12" max="12" width="14.7109375" style="256" customWidth="1"/>
    <col min="13" max="14" width="5.7109375" style="254" customWidth="1"/>
    <col min="15" max="16" width="5.7109375" style="257" customWidth="1"/>
    <col min="17" max="17" width="10.7109375" style="258" customWidth="1"/>
    <col min="18" max="18" width="24.7109375" style="259" customWidth="1"/>
    <col min="19" max="19" width="19.140625" style="259" customWidth="1"/>
    <col min="20" max="20" width="25.7109375" style="260" customWidth="1"/>
    <col min="21" max="21" width="10.7109375" style="268" hidden="1" customWidth="1"/>
    <col min="22" max="22" width="10.7109375" style="260" hidden="1" customWidth="1"/>
    <col min="23" max="23" width="10.7109375" style="251" hidden="1" customWidth="1"/>
    <col min="24" max="24" width="10.7109375" style="269" hidden="1" customWidth="1"/>
    <col min="25" max="25" width="11.28515625" style="270" hidden="1" customWidth="1"/>
    <col min="26" max="27" width="10.7109375" style="251" hidden="1" customWidth="1"/>
    <col min="28" max="16384" width="9.140625" style="264"/>
  </cols>
  <sheetData>
    <row r="1" spans="1:27" s="1" customFormat="1" ht="62.25" customHeight="1" x14ac:dyDescent="0.3">
      <c r="A1" s="272" t="s">
        <v>848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row>
    <row r="2" spans="1:27" s="1" customFormat="1" ht="24.75" customHeight="1" x14ac:dyDescent="0.3">
      <c r="A2" s="272" t="s">
        <v>0</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row>
    <row r="3" spans="1:27" s="1" customFormat="1" ht="24.75" customHeight="1" x14ac:dyDescent="0.3">
      <c r="A3" s="273" t="s">
        <v>849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row>
    <row r="4" spans="1:27" s="12" customFormat="1" ht="150" x14ac:dyDescent="0.25">
      <c r="A4" s="2" t="s">
        <v>1</v>
      </c>
      <c r="B4" s="3" t="s">
        <v>2</v>
      </c>
      <c r="C4" s="3" t="s">
        <v>3</v>
      </c>
      <c r="D4" s="2" t="s">
        <v>4</v>
      </c>
      <c r="E4" s="2" t="s">
        <v>5</v>
      </c>
      <c r="F4" s="2" t="s">
        <v>6</v>
      </c>
      <c r="G4" s="2" t="s">
        <v>7</v>
      </c>
      <c r="H4" s="4" t="s">
        <v>8</v>
      </c>
      <c r="I4" s="4" t="s">
        <v>9</v>
      </c>
      <c r="J4" s="4" t="s">
        <v>10</v>
      </c>
      <c r="K4" s="5" t="s">
        <v>11</v>
      </c>
      <c r="L4" s="2" t="s">
        <v>12</v>
      </c>
      <c r="M4" s="2" t="s">
        <v>13</v>
      </c>
      <c r="N4" s="2" t="s">
        <v>14</v>
      </c>
      <c r="O4" s="6" t="s">
        <v>6</v>
      </c>
      <c r="P4" s="6" t="s">
        <v>15</v>
      </c>
      <c r="Q4" s="2" t="s">
        <v>16</v>
      </c>
      <c r="R4" s="7" t="s">
        <v>17</v>
      </c>
      <c r="S4" s="7" t="s">
        <v>18</v>
      </c>
      <c r="T4" s="8" t="s">
        <v>19</v>
      </c>
      <c r="U4" s="9" t="s">
        <v>20</v>
      </c>
      <c r="V4" s="10" t="s">
        <v>21</v>
      </c>
      <c r="W4" s="2" t="s">
        <v>22</v>
      </c>
      <c r="X4" s="11" t="s">
        <v>23</v>
      </c>
      <c r="Y4" s="11" t="s">
        <v>24</v>
      </c>
      <c r="Z4" s="2" t="s">
        <v>25</v>
      </c>
      <c r="AA4" s="2" t="s">
        <v>26</v>
      </c>
    </row>
    <row r="5" spans="1:27" s="12" customFormat="1" ht="37.5" hidden="1" x14ac:dyDescent="0.25">
      <c r="A5" s="2" t="s">
        <v>27</v>
      </c>
      <c r="B5" s="3"/>
      <c r="C5" s="3" t="s">
        <v>27</v>
      </c>
      <c r="D5" s="2" t="s">
        <v>28</v>
      </c>
      <c r="E5" s="2" t="s">
        <v>29</v>
      </c>
      <c r="F5" s="13" t="s">
        <v>30</v>
      </c>
      <c r="G5" s="2" t="s">
        <v>31</v>
      </c>
      <c r="H5" s="2" t="s">
        <v>32</v>
      </c>
      <c r="I5" s="4" t="s">
        <v>33</v>
      </c>
      <c r="J5" s="4" t="s">
        <v>34</v>
      </c>
      <c r="K5" s="5" t="s">
        <v>35</v>
      </c>
      <c r="L5" s="2" t="s">
        <v>36</v>
      </c>
      <c r="M5" s="2" t="s">
        <v>37</v>
      </c>
      <c r="N5" s="2" t="s">
        <v>38</v>
      </c>
      <c r="O5" s="6" t="s">
        <v>39</v>
      </c>
      <c r="P5" s="6" t="s">
        <v>40</v>
      </c>
      <c r="Q5" s="2" t="s">
        <v>41</v>
      </c>
      <c r="R5" s="7" t="s">
        <v>42</v>
      </c>
      <c r="S5" s="7" t="s">
        <v>43</v>
      </c>
      <c r="T5" s="14" t="s">
        <v>44</v>
      </c>
      <c r="U5" s="6">
        <v>1</v>
      </c>
      <c r="V5" s="6">
        <v>2</v>
      </c>
      <c r="W5" s="6" t="s">
        <v>45</v>
      </c>
      <c r="X5" s="15">
        <v>4</v>
      </c>
      <c r="Y5" s="15" t="s">
        <v>46</v>
      </c>
      <c r="Z5" s="6">
        <v>7</v>
      </c>
      <c r="AA5" s="6" t="s">
        <v>47</v>
      </c>
    </row>
    <row r="6" spans="1:27" s="34" customFormat="1" ht="112.5" hidden="1" x14ac:dyDescent="0.25">
      <c r="A6" s="16">
        <v>1</v>
      </c>
      <c r="B6" s="17" t="s">
        <v>48</v>
      </c>
      <c r="C6" s="2">
        <f>COUNTA($D$6:$D6)</f>
        <v>1</v>
      </c>
      <c r="D6" s="17" t="s">
        <v>49</v>
      </c>
      <c r="E6" s="18" t="s">
        <v>50</v>
      </c>
      <c r="F6" s="18" t="s">
        <v>51</v>
      </c>
      <c r="G6" s="18" t="s">
        <v>52</v>
      </c>
      <c r="H6" s="18" t="s">
        <v>53</v>
      </c>
      <c r="I6" s="19" t="s">
        <v>54</v>
      </c>
      <c r="J6" s="20" t="s">
        <v>55</v>
      </c>
      <c r="K6" s="21" t="s">
        <v>56</v>
      </c>
      <c r="L6" s="22" t="s">
        <v>57</v>
      </c>
      <c r="M6" s="16">
        <v>5</v>
      </c>
      <c r="N6" s="16">
        <v>22</v>
      </c>
      <c r="O6" s="23" t="s">
        <v>58</v>
      </c>
      <c r="P6" s="23" t="s">
        <v>58</v>
      </c>
      <c r="Q6" s="24">
        <v>196</v>
      </c>
      <c r="R6" s="25" t="s">
        <v>59</v>
      </c>
      <c r="S6" s="25" t="s">
        <v>60</v>
      </c>
      <c r="T6" s="26" t="s">
        <v>61</v>
      </c>
      <c r="U6" s="27">
        <v>196</v>
      </c>
      <c r="V6" s="28"/>
      <c r="W6" s="29">
        <f t="shared" ref="W6:W69" si="0">U6-V6</f>
        <v>196</v>
      </c>
      <c r="X6" s="30">
        <f t="shared" ref="X6:X69" si="1">ROUND((((W6*100)/$Y$267)*$Y$269)/100,1)</f>
        <v>97.3</v>
      </c>
      <c r="Y6" s="31">
        <f t="shared" ref="Y6:Y14" si="2">W6+X6</f>
        <v>293.3</v>
      </c>
      <c r="Z6" s="32">
        <f>Y6</f>
        <v>293.3</v>
      </c>
      <c r="AA6" s="33">
        <f t="shared" ref="AA6:AA69" si="3">Y6-Z6</f>
        <v>0</v>
      </c>
    </row>
    <row r="7" spans="1:27" s="34" customFormat="1" ht="37.5" hidden="1" x14ac:dyDescent="0.25">
      <c r="A7" s="16">
        <v>2</v>
      </c>
      <c r="B7" s="35" t="s">
        <v>62</v>
      </c>
      <c r="C7" s="2">
        <f>COUNTA($D$6:$D7)</f>
        <v>2</v>
      </c>
      <c r="D7" s="17" t="s">
        <v>63</v>
      </c>
      <c r="E7" s="18"/>
      <c r="F7" s="18"/>
      <c r="G7" s="18"/>
      <c r="H7" s="18"/>
      <c r="I7" s="19"/>
      <c r="J7" s="20"/>
      <c r="K7" s="21" t="s">
        <v>56</v>
      </c>
      <c r="L7" s="22" t="s">
        <v>64</v>
      </c>
      <c r="M7" s="16">
        <v>2</v>
      </c>
      <c r="N7" s="16">
        <v>75</v>
      </c>
      <c r="O7" s="23">
        <v>22</v>
      </c>
      <c r="P7" s="23" t="s">
        <v>58</v>
      </c>
      <c r="Q7" s="24">
        <v>168</v>
      </c>
      <c r="R7" s="25" t="s">
        <v>62</v>
      </c>
      <c r="S7" s="25" t="s">
        <v>60</v>
      </c>
      <c r="T7" s="36"/>
      <c r="U7" s="27">
        <v>168</v>
      </c>
      <c r="V7" s="28"/>
      <c r="W7" s="29">
        <f t="shared" si="0"/>
        <v>168</v>
      </c>
      <c r="X7" s="30">
        <f t="shared" si="1"/>
        <v>83.4</v>
      </c>
      <c r="Y7" s="31">
        <f t="shared" si="2"/>
        <v>251.4</v>
      </c>
      <c r="Z7" s="32">
        <f t="shared" ref="Z7:Z70" si="4">Y7</f>
        <v>251.4</v>
      </c>
      <c r="AA7" s="33">
        <f t="shared" si="3"/>
        <v>0</v>
      </c>
    </row>
    <row r="8" spans="1:27" s="34" customFormat="1" ht="112.5" hidden="1" x14ac:dyDescent="0.25">
      <c r="A8" s="16">
        <v>3</v>
      </c>
      <c r="B8" s="17" t="s">
        <v>65</v>
      </c>
      <c r="C8" s="2">
        <f>COUNTA($D$6:$D8)</f>
        <v>3</v>
      </c>
      <c r="D8" s="17" t="s">
        <v>66</v>
      </c>
      <c r="E8" s="37"/>
      <c r="F8" s="37"/>
      <c r="G8" s="37"/>
      <c r="H8" s="38"/>
      <c r="I8" s="38"/>
      <c r="J8" s="39"/>
      <c r="K8" s="21" t="s">
        <v>56</v>
      </c>
      <c r="L8" s="22" t="s">
        <v>67</v>
      </c>
      <c r="M8" s="16">
        <v>1</v>
      </c>
      <c r="N8" s="16">
        <v>91</v>
      </c>
      <c r="O8" s="23" t="s">
        <v>58</v>
      </c>
      <c r="P8" s="23" t="s">
        <v>58</v>
      </c>
      <c r="Q8" s="24">
        <v>312</v>
      </c>
      <c r="R8" s="25" t="s">
        <v>68</v>
      </c>
      <c r="S8" s="25" t="s">
        <v>60</v>
      </c>
      <c r="T8" s="40" t="s">
        <v>69</v>
      </c>
      <c r="U8" s="27">
        <v>312</v>
      </c>
      <c r="V8" s="28"/>
      <c r="W8" s="29">
        <f t="shared" si="0"/>
        <v>312</v>
      </c>
      <c r="X8" s="30">
        <f t="shared" si="1"/>
        <v>154.80000000000001</v>
      </c>
      <c r="Y8" s="31">
        <f t="shared" si="2"/>
        <v>466.8</v>
      </c>
      <c r="Z8" s="32">
        <f t="shared" si="4"/>
        <v>466.8</v>
      </c>
      <c r="AA8" s="33">
        <f t="shared" si="3"/>
        <v>0</v>
      </c>
    </row>
    <row r="9" spans="1:27" s="34" customFormat="1" ht="75" hidden="1" x14ac:dyDescent="0.25">
      <c r="A9" s="16">
        <v>4</v>
      </c>
      <c r="B9" s="17" t="s">
        <v>70</v>
      </c>
      <c r="C9" s="2">
        <f>COUNTA($D$6:$D9)</f>
        <v>4</v>
      </c>
      <c r="D9" s="41" t="s">
        <v>71</v>
      </c>
      <c r="E9" s="37"/>
      <c r="F9" s="37"/>
      <c r="G9" s="37"/>
      <c r="H9" s="38"/>
      <c r="I9" s="38"/>
      <c r="J9" s="39"/>
      <c r="K9" s="42" t="s">
        <v>56</v>
      </c>
      <c r="L9" s="22" t="s">
        <v>57</v>
      </c>
      <c r="M9" s="43">
        <v>1</v>
      </c>
      <c r="N9" s="43">
        <v>197</v>
      </c>
      <c r="O9" s="44">
        <v>22</v>
      </c>
      <c r="P9" s="44">
        <v>0</v>
      </c>
      <c r="Q9" s="24">
        <v>28</v>
      </c>
      <c r="R9" s="45" t="s">
        <v>72</v>
      </c>
      <c r="S9" s="25" t="s">
        <v>60</v>
      </c>
      <c r="T9" s="36"/>
      <c r="U9" s="27">
        <v>28</v>
      </c>
      <c r="V9" s="28"/>
      <c r="W9" s="29">
        <f t="shared" si="0"/>
        <v>28</v>
      </c>
      <c r="X9" s="30">
        <f t="shared" si="1"/>
        <v>13.9</v>
      </c>
      <c r="Y9" s="31">
        <f t="shared" si="2"/>
        <v>41.9</v>
      </c>
      <c r="Z9" s="32">
        <f t="shared" si="4"/>
        <v>41.9</v>
      </c>
      <c r="AA9" s="33">
        <f t="shared" si="3"/>
        <v>0</v>
      </c>
    </row>
    <row r="10" spans="1:27" s="34" customFormat="1" ht="93.75" hidden="1" x14ac:dyDescent="0.25">
      <c r="A10" s="16">
        <v>5</v>
      </c>
      <c r="B10" s="35" t="s">
        <v>73</v>
      </c>
      <c r="C10" s="2">
        <f>COUNTA($D$6:$D10)</f>
        <v>5</v>
      </c>
      <c r="D10" s="17" t="s">
        <v>74</v>
      </c>
      <c r="E10" s="37"/>
      <c r="F10" s="37"/>
      <c r="G10" s="37"/>
      <c r="H10" s="38"/>
      <c r="I10" s="38"/>
      <c r="J10" s="39"/>
      <c r="K10" s="21" t="s">
        <v>56</v>
      </c>
      <c r="L10" s="22" t="s">
        <v>64</v>
      </c>
      <c r="M10" s="16">
        <v>2</v>
      </c>
      <c r="N10" s="16">
        <v>76</v>
      </c>
      <c r="O10" s="44">
        <v>22</v>
      </c>
      <c r="P10" s="44">
        <v>0</v>
      </c>
      <c r="Q10" s="24">
        <v>56</v>
      </c>
      <c r="R10" s="25" t="s">
        <v>75</v>
      </c>
      <c r="S10" s="25" t="s">
        <v>60</v>
      </c>
      <c r="T10" s="40" t="s">
        <v>76</v>
      </c>
      <c r="U10" s="27">
        <v>56</v>
      </c>
      <c r="V10" s="28"/>
      <c r="W10" s="29">
        <f t="shared" si="0"/>
        <v>56</v>
      </c>
      <c r="X10" s="30">
        <f t="shared" si="1"/>
        <v>27.8</v>
      </c>
      <c r="Y10" s="31">
        <f t="shared" si="2"/>
        <v>83.8</v>
      </c>
      <c r="Z10" s="32">
        <f t="shared" si="4"/>
        <v>83.8</v>
      </c>
      <c r="AA10" s="33">
        <f t="shared" si="3"/>
        <v>0</v>
      </c>
    </row>
    <row r="11" spans="1:27" s="34" customFormat="1" ht="37.5" hidden="1" x14ac:dyDescent="0.25">
      <c r="A11" s="16">
        <v>6</v>
      </c>
      <c r="B11" s="35" t="s">
        <v>77</v>
      </c>
      <c r="C11" s="2">
        <f>COUNTA($D$6:$D11)</f>
        <v>6</v>
      </c>
      <c r="D11" s="41" t="s">
        <v>78</v>
      </c>
      <c r="E11" s="37"/>
      <c r="F11" s="37"/>
      <c r="G11" s="37"/>
      <c r="H11" s="38"/>
      <c r="I11" s="38"/>
      <c r="J11" s="39"/>
      <c r="K11" s="42" t="s">
        <v>56</v>
      </c>
      <c r="L11" s="22" t="s">
        <v>64</v>
      </c>
      <c r="M11" s="43">
        <v>2</v>
      </c>
      <c r="N11" s="43">
        <v>11</v>
      </c>
      <c r="O11" s="44">
        <v>22</v>
      </c>
      <c r="P11" s="44">
        <v>0</v>
      </c>
      <c r="Q11" s="24">
        <v>168</v>
      </c>
      <c r="R11" s="45" t="s">
        <v>79</v>
      </c>
      <c r="S11" s="25" t="s">
        <v>60</v>
      </c>
      <c r="T11" s="36"/>
      <c r="U11" s="27">
        <v>168</v>
      </c>
      <c r="V11" s="28"/>
      <c r="W11" s="29">
        <f t="shared" si="0"/>
        <v>168</v>
      </c>
      <c r="X11" s="30">
        <f t="shared" si="1"/>
        <v>83.4</v>
      </c>
      <c r="Y11" s="31">
        <f t="shared" si="2"/>
        <v>251.4</v>
      </c>
      <c r="Z11" s="32">
        <f t="shared" si="4"/>
        <v>251.4</v>
      </c>
      <c r="AA11" s="33">
        <f t="shared" si="3"/>
        <v>0</v>
      </c>
    </row>
    <row r="12" spans="1:27" s="34" customFormat="1" ht="37.5" hidden="1" x14ac:dyDescent="0.25">
      <c r="A12" s="16">
        <v>7</v>
      </c>
      <c r="B12" s="35" t="s">
        <v>80</v>
      </c>
      <c r="C12" s="2">
        <f>COUNTA($D$6:$D12)</f>
        <v>7</v>
      </c>
      <c r="D12" s="17" t="s">
        <v>81</v>
      </c>
      <c r="E12" s="37"/>
      <c r="F12" s="37"/>
      <c r="G12" s="37"/>
      <c r="H12" s="38"/>
      <c r="I12" s="38"/>
      <c r="J12" s="39"/>
      <c r="K12" s="21" t="s">
        <v>56</v>
      </c>
      <c r="L12" s="22" t="s">
        <v>67</v>
      </c>
      <c r="M12" s="16">
        <v>2</v>
      </c>
      <c r="N12" s="16">
        <v>17</v>
      </c>
      <c r="O12" s="23" t="s">
        <v>58</v>
      </c>
      <c r="P12" s="23" t="s">
        <v>58</v>
      </c>
      <c r="Q12" s="24">
        <v>140</v>
      </c>
      <c r="R12" s="25" t="s">
        <v>82</v>
      </c>
      <c r="S12" s="25" t="s">
        <v>60</v>
      </c>
      <c r="T12" s="36"/>
      <c r="U12" s="27">
        <v>140</v>
      </c>
      <c r="V12" s="28"/>
      <c r="W12" s="29">
        <f t="shared" si="0"/>
        <v>140</v>
      </c>
      <c r="X12" s="30">
        <f t="shared" si="1"/>
        <v>69.5</v>
      </c>
      <c r="Y12" s="31">
        <f t="shared" si="2"/>
        <v>209.5</v>
      </c>
      <c r="Z12" s="32">
        <f t="shared" si="4"/>
        <v>209.5</v>
      </c>
      <c r="AA12" s="33">
        <f t="shared" si="3"/>
        <v>0</v>
      </c>
    </row>
    <row r="13" spans="1:27" s="34" customFormat="1" ht="37.5" hidden="1" x14ac:dyDescent="0.25">
      <c r="A13" s="16">
        <v>8</v>
      </c>
      <c r="B13" s="35" t="s">
        <v>83</v>
      </c>
      <c r="C13" s="2">
        <f>COUNTA($D$6:$D13)</f>
        <v>8</v>
      </c>
      <c r="D13" s="17" t="s">
        <v>84</v>
      </c>
      <c r="E13" s="37"/>
      <c r="F13" s="37"/>
      <c r="G13" s="37"/>
      <c r="H13" s="38"/>
      <c r="I13" s="38"/>
      <c r="J13" s="39"/>
      <c r="K13" s="21" t="s">
        <v>56</v>
      </c>
      <c r="L13" s="22" t="s">
        <v>85</v>
      </c>
      <c r="M13" s="16" t="s">
        <v>58</v>
      </c>
      <c r="N13" s="16" t="s">
        <v>58</v>
      </c>
      <c r="O13" s="23" t="s">
        <v>58</v>
      </c>
      <c r="P13" s="23" t="s">
        <v>58</v>
      </c>
      <c r="Q13" s="24">
        <v>50</v>
      </c>
      <c r="R13" s="25" t="s">
        <v>86</v>
      </c>
      <c r="S13" s="25" t="s">
        <v>60</v>
      </c>
      <c r="T13" s="36"/>
      <c r="U13" s="27">
        <v>50</v>
      </c>
      <c r="V13" s="28"/>
      <c r="W13" s="29">
        <f t="shared" si="0"/>
        <v>50</v>
      </c>
      <c r="X13" s="30">
        <f t="shared" si="1"/>
        <v>24.8</v>
      </c>
      <c r="Y13" s="31">
        <f t="shared" si="2"/>
        <v>74.8</v>
      </c>
      <c r="Z13" s="32">
        <f t="shared" si="4"/>
        <v>74.8</v>
      </c>
      <c r="AA13" s="33">
        <f t="shared" si="3"/>
        <v>0</v>
      </c>
    </row>
    <row r="14" spans="1:27" s="34" customFormat="1" ht="37.5" hidden="1" x14ac:dyDescent="0.25">
      <c r="A14" s="16">
        <v>9</v>
      </c>
      <c r="B14" s="35" t="s">
        <v>87</v>
      </c>
      <c r="C14" s="2">
        <f>COUNTA($D$6:$D14)</f>
        <v>9</v>
      </c>
      <c r="D14" s="17" t="s">
        <v>88</v>
      </c>
      <c r="E14" s="37"/>
      <c r="F14" s="37"/>
      <c r="G14" s="37"/>
      <c r="H14" s="38"/>
      <c r="I14" s="38"/>
      <c r="J14" s="39"/>
      <c r="K14" s="21" t="s">
        <v>56</v>
      </c>
      <c r="L14" s="22" t="s">
        <v>64</v>
      </c>
      <c r="M14" s="16">
        <v>2</v>
      </c>
      <c r="N14" s="16">
        <v>74</v>
      </c>
      <c r="O14" s="44">
        <v>22</v>
      </c>
      <c r="P14" s="44">
        <v>0</v>
      </c>
      <c r="Q14" s="24">
        <v>140</v>
      </c>
      <c r="R14" s="25" t="s">
        <v>89</v>
      </c>
      <c r="S14" s="25" t="s">
        <v>60</v>
      </c>
      <c r="T14" s="36"/>
      <c r="U14" s="27">
        <v>140</v>
      </c>
      <c r="V14" s="28"/>
      <c r="W14" s="29">
        <f t="shared" si="0"/>
        <v>140</v>
      </c>
      <c r="X14" s="30">
        <f t="shared" si="1"/>
        <v>69.5</v>
      </c>
      <c r="Y14" s="31">
        <f t="shared" si="2"/>
        <v>209.5</v>
      </c>
      <c r="Z14" s="32">
        <f t="shared" si="4"/>
        <v>209.5</v>
      </c>
      <c r="AA14" s="33">
        <f t="shared" si="3"/>
        <v>0</v>
      </c>
    </row>
    <row r="15" spans="1:27" s="34" customFormat="1" ht="93.75" hidden="1" x14ac:dyDescent="0.25">
      <c r="A15" s="16">
        <v>10</v>
      </c>
      <c r="B15" s="17" t="s">
        <v>90</v>
      </c>
      <c r="C15" s="2">
        <f>COUNTA($D$6:$D15)</f>
        <v>10</v>
      </c>
      <c r="D15" s="46" t="s">
        <v>91</v>
      </c>
      <c r="E15" s="47"/>
      <c r="F15" s="47"/>
      <c r="G15" s="47"/>
      <c r="H15" s="48"/>
      <c r="I15" s="48"/>
      <c r="J15" s="49"/>
      <c r="K15" s="50" t="s">
        <v>56</v>
      </c>
      <c r="L15" s="51" t="s">
        <v>92</v>
      </c>
      <c r="M15" s="52">
        <v>10</v>
      </c>
      <c r="N15" s="52">
        <v>191</v>
      </c>
      <c r="O15" s="53" t="s">
        <v>58</v>
      </c>
      <c r="P15" s="53" t="s">
        <v>58</v>
      </c>
      <c r="Q15" s="54">
        <v>144</v>
      </c>
      <c r="R15" s="55" t="s">
        <v>93</v>
      </c>
      <c r="S15" s="25" t="s">
        <v>60</v>
      </c>
      <c r="T15" s="26" t="s">
        <v>94</v>
      </c>
      <c r="U15" s="56">
        <v>144</v>
      </c>
      <c r="V15" s="28"/>
      <c r="W15" s="29">
        <f t="shared" si="0"/>
        <v>144</v>
      </c>
      <c r="X15" s="30">
        <f t="shared" si="1"/>
        <v>71.5</v>
      </c>
      <c r="Y15" s="31">
        <f>W15+X15+31</f>
        <v>246.5</v>
      </c>
      <c r="Z15" s="32">
        <f>Y15-31</f>
        <v>215.5</v>
      </c>
      <c r="AA15" s="57">
        <f t="shared" si="3"/>
        <v>31</v>
      </c>
    </row>
    <row r="16" spans="1:27" s="34" customFormat="1" ht="37.5" hidden="1" x14ac:dyDescent="0.25">
      <c r="A16" s="16">
        <v>11</v>
      </c>
      <c r="B16" s="35" t="s">
        <v>95</v>
      </c>
      <c r="C16" s="2">
        <f>COUNTA($D$6:$D16)</f>
        <v>11</v>
      </c>
      <c r="D16" s="17" t="s">
        <v>96</v>
      </c>
      <c r="E16" s="37"/>
      <c r="F16" s="37"/>
      <c r="G16" s="37"/>
      <c r="H16" s="38"/>
      <c r="I16" s="38"/>
      <c r="J16" s="39"/>
      <c r="K16" s="21" t="s">
        <v>56</v>
      </c>
      <c r="L16" s="22" t="s">
        <v>67</v>
      </c>
      <c r="M16" s="16">
        <v>2</v>
      </c>
      <c r="N16" s="16">
        <v>43</v>
      </c>
      <c r="O16" s="23" t="s">
        <v>58</v>
      </c>
      <c r="P16" s="23" t="s">
        <v>58</v>
      </c>
      <c r="Q16" s="24">
        <v>112</v>
      </c>
      <c r="R16" s="25" t="s">
        <v>97</v>
      </c>
      <c r="S16" s="25" t="s">
        <v>60</v>
      </c>
      <c r="T16" s="26"/>
      <c r="U16" s="27">
        <v>112</v>
      </c>
      <c r="V16" s="28"/>
      <c r="W16" s="29">
        <f t="shared" si="0"/>
        <v>112</v>
      </c>
      <c r="X16" s="30">
        <f t="shared" si="1"/>
        <v>55.6</v>
      </c>
      <c r="Y16" s="31">
        <f>W16+X16</f>
        <v>167.6</v>
      </c>
      <c r="Z16" s="32">
        <f t="shared" si="4"/>
        <v>167.6</v>
      </c>
      <c r="AA16" s="33">
        <f t="shared" si="3"/>
        <v>0</v>
      </c>
    </row>
    <row r="17" spans="1:27" s="34" customFormat="1" ht="93.75" hidden="1" x14ac:dyDescent="0.25">
      <c r="A17" s="16">
        <v>12</v>
      </c>
      <c r="B17" s="17" t="s">
        <v>98</v>
      </c>
      <c r="C17" s="2">
        <f>COUNTA($D$6:$D17)</f>
        <v>12</v>
      </c>
      <c r="D17" s="17" t="s">
        <v>99</v>
      </c>
      <c r="E17" s="37"/>
      <c r="F17" s="37"/>
      <c r="G17" s="37"/>
      <c r="H17" s="38"/>
      <c r="I17" s="38"/>
      <c r="J17" s="39"/>
      <c r="K17" s="21" t="s">
        <v>56</v>
      </c>
      <c r="L17" s="22" t="s">
        <v>64</v>
      </c>
      <c r="M17" s="16">
        <v>2</v>
      </c>
      <c r="N17" s="16">
        <v>23</v>
      </c>
      <c r="O17" s="23">
        <v>22</v>
      </c>
      <c r="P17" s="23">
        <v>0</v>
      </c>
      <c r="Q17" s="24">
        <v>112</v>
      </c>
      <c r="R17" s="25" t="s">
        <v>100</v>
      </c>
      <c r="S17" s="25" t="s">
        <v>60</v>
      </c>
      <c r="T17" s="36"/>
      <c r="U17" s="27">
        <v>112</v>
      </c>
      <c r="V17" s="28"/>
      <c r="W17" s="29">
        <f t="shared" si="0"/>
        <v>112</v>
      </c>
      <c r="X17" s="30">
        <f t="shared" si="1"/>
        <v>55.6</v>
      </c>
      <c r="Y17" s="31">
        <f>W17+X17</f>
        <v>167.6</v>
      </c>
      <c r="Z17" s="32">
        <f t="shared" si="4"/>
        <v>167.6</v>
      </c>
      <c r="AA17" s="33">
        <f t="shared" si="3"/>
        <v>0</v>
      </c>
    </row>
    <row r="18" spans="1:27" s="34" customFormat="1" ht="206.25" hidden="1" x14ac:dyDescent="0.25">
      <c r="A18" s="16">
        <v>13</v>
      </c>
      <c r="B18" s="17" t="s">
        <v>101</v>
      </c>
      <c r="C18" s="2">
        <f>COUNTA($D$6:$D18)</f>
        <v>13</v>
      </c>
      <c r="D18" s="17" t="s">
        <v>102</v>
      </c>
      <c r="E18" s="37"/>
      <c r="F18" s="37"/>
      <c r="G18" s="37"/>
      <c r="H18" s="38"/>
      <c r="I18" s="38"/>
      <c r="J18" s="39"/>
      <c r="K18" s="21" t="s">
        <v>56</v>
      </c>
      <c r="L18" s="22" t="s">
        <v>57</v>
      </c>
      <c r="M18" s="16">
        <v>1</v>
      </c>
      <c r="N18" s="16">
        <v>184</v>
      </c>
      <c r="O18" s="23" t="s">
        <v>58</v>
      </c>
      <c r="P18" s="23" t="s">
        <v>58</v>
      </c>
      <c r="Q18" s="24">
        <v>112</v>
      </c>
      <c r="R18" s="25" t="s">
        <v>103</v>
      </c>
      <c r="S18" s="25" t="s">
        <v>60</v>
      </c>
      <c r="T18" s="36"/>
      <c r="U18" s="27">
        <v>112</v>
      </c>
      <c r="V18" s="28"/>
      <c r="W18" s="29">
        <f t="shared" si="0"/>
        <v>112</v>
      </c>
      <c r="X18" s="30">
        <f t="shared" si="1"/>
        <v>55.6</v>
      </c>
      <c r="Y18" s="31">
        <f>W18+X18</f>
        <v>167.6</v>
      </c>
      <c r="Z18" s="32">
        <f t="shared" si="4"/>
        <v>167.6</v>
      </c>
      <c r="AA18" s="33">
        <f t="shared" si="3"/>
        <v>0</v>
      </c>
    </row>
    <row r="19" spans="1:27" s="34" customFormat="1" ht="41.25" hidden="1" customHeight="1" x14ac:dyDescent="0.25">
      <c r="A19" s="16">
        <v>21</v>
      </c>
      <c r="B19" s="17" t="s">
        <v>104</v>
      </c>
      <c r="C19" s="2">
        <f>COUNTA($D$6:$D19)</f>
        <v>14</v>
      </c>
      <c r="D19" s="46" t="s">
        <v>105</v>
      </c>
      <c r="E19" s="47"/>
      <c r="F19" s="47"/>
      <c r="G19" s="47"/>
      <c r="H19" s="48"/>
      <c r="I19" s="48"/>
      <c r="J19" s="49"/>
      <c r="K19" s="50" t="s">
        <v>56</v>
      </c>
      <c r="L19" s="51" t="s">
        <v>64</v>
      </c>
      <c r="M19" s="52">
        <v>2</v>
      </c>
      <c r="N19" s="52">
        <v>44</v>
      </c>
      <c r="O19" s="53">
        <v>22</v>
      </c>
      <c r="P19" s="53">
        <v>0</v>
      </c>
      <c r="Q19" s="54">
        <v>146</v>
      </c>
      <c r="R19" s="55" t="s">
        <v>106</v>
      </c>
      <c r="S19" s="25" t="s">
        <v>60</v>
      </c>
      <c r="T19" s="58"/>
      <c r="U19" s="56">
        <v>146</v>
      </c>
      <c r="V19" s="59"/>
      <c r="W19" s="29">
        <f t="shared" si="0"/>
        <v>146</v>
      </c>
      <c r="X19" s="30">
        <f t="shared" si="1"/>
        <v>72.400000000000006</v>
      </c>
      <c r="Y19" s="31">
        <f>W19+X19+50</f>
        <v>268.39999999999998</v>
      </c>
      <c r="Z19" s="32">
        <f>Y19-50</f>
        <v>218.39999999999998</v>
      </c>
      <c r="AA19" s="57">
        <f t="shared" si="3"/>
        <v>50</v>
      </c>
    </row>
    <row r="20" spans="1:27" s="34" customFormat="1" ht="37.5" hidden="1" x14ac:dyDescent="0.25">
      <c r="A20" s="16">
        <v>14</v>
      </c>
      <c r="B20" s="35" t="s">
        <v>107</v>
      </c>
      <c r="C20" s="2">
        <f>COUNTA($D$6:$D20)</f>
        <v>15</v>
      </c>
      <c r="D20" s="17" t="s">
        <v>108</v>
      </c>
      <c r="E20" s="37"/>
      <c r="F20" s="37"/>
      <c r="G20" s="37"/>
      <c r="H20" s="38"/>
      <c r="I20" s="38"/>
      <c r="J20" s="39"/>
      <c r="K20" s="21" t="s">
        <v>56</v>
      </c>
      <c r="L20" s="22" t="s">
        <v>57</v>
      </c>
      <c r="M20" s="16">
        <v>5</v>
      </c>
      <c r="N20" s="16">
        <v>57</v>
      </c>
      <c r="O20" s="23" t="s">
        <v>58</v>
      </c>
      <c r="P20" s="23" t="s">
        <v>58</v>
      </c>
      <c r="Q20" s="24">
        <v>147</v>
      </c>
      <c r="R20" s="25" t="s">
        <v>109</v>
      </c>
      <c r="S20" s="25" t="s">
        <v>60</v>
      </c>
      <c r="T20" s="36"/>
      <c r="U20" s="27">
        <v>147</v>
      </c>
      <c r="V20" s="28"/>
      <c r="W20" s="29">
        <f t="shared" si="0"/>
        <v>147</v>
      </c>
      <c r="X20" s="30">
        <f t="shared" si="1"/>
        <v>72.900000000000006</v>
      </c>
      <c r="Y20" s="31">
        <f t="shared" ref="Y20:Y25" si="5">W20+X20</f>
        <v>219.9</v>
      </c>
      <c r="Z20" s="32">
        <f t="shared" si="4"/>
        <v>219.9</v>
      </c>
      <c r="AA20" s="33">
        <f t="shared" si="3"/>
        <v>0</v>
      </c>
    </row>
    <row r="21" spans="1:27" s="34" customFormat="1" ht="37.5" hidden="1" x14ac:dyDescent="0.25">
      <c r="A21" s="16">
        <v>15</v>
      </c>
      <c r="B21" s="35" t="s">
        <v>110</v>
      </c>
      <c r="C21" s="2">
        <f>COUNTA($D$6:$D21)</f>
        <v>16</v>
      </c>
      <c r="D21" s="17" t="s">
        <v>111</v>
      </c>
      <c r="E21" s="37"/>
      <c r="F21" s="37"/>
      <c r="G21" s="37"/>
      <c r="H21" s="38"/>
      <c r="I21" s="38"/>
      <c r="J21" s="39"/>
      <c r="K21" s="21" t="s">
        <v>56</v>
      </c>
      <c r="L21" s="22" t="s">
        <v>64</v>
      </c>
      <c r="M21" s="16">
        <v>2</v>
      </c>
      <c r="N21" s="16">
        <v>70</v>
      </c>
      <c r="O21" s="23">
        <v>22</v>
      </c>
      <c r="P21" s="23" t="s">
        <v>58</v>
      </c>
      <c r="Q21" s="24">
        <v>140</v>
      </c>
      <c r="R21" s="25" t="s">
        <v>112</v>
      </c>
      <c r="S21" s="25" t="s">
        <v>60</v>
      </c>
      <c r="T21" s="36"/>
      <c r="U21" s="27">
        <v>140</v>
      </c>
      <c r="V21" s="28"/>
      <c r="W21" s="29">
        <f t="shared" si="0"/>
        <v>140</v>
      </c>
      <c r="X21" s="30">
        <f t="shared" si="1"/>
        <v>69.5</v>
      </c>
      <c r="Y21" s="31">
        <f t="shared" si="5"/>
        <v>209.5</v>
      </c>
      <c r="Z21" s="32">
        <f t="shared" si="4"/>
        <v>209.5</v>
      </c>
      <c r="AA21" s="33">
        <f t="shared" si="3"/>
        <v>0</v>
      </c>
    </row>
    <row r="22" spans="1:27" s="34" customFormat="1" ht="37.5" hidden="1" x14ac:dyDescent="0.25">
      <c r="A22" s="16">
        <v>16</v>
      </c>
      <c r="B22" s="35" t="s">
        <v>113</v>
      </c>
      <c r="C22" s="2">
        <f>COUNTA($D$6:$D22)</f>
        <v>17</v>
      </c>
      <c r="D22" s="17" t="s">
        <v>114</v>
      </c>
      <c r="E22" s="37"/>
      <c r="F22" s="37"/>
      <c r="G22" s="37"/>
      <c r="H22" s="38"/>
      <c r="I22" s="38"/>
      <c r="J22" s="39"/>
      <c r="K22" s="21" t="s">
        <v>56</v>
      </c>
      <c r="L22" s="22" t="s">
        <v>64</v>
      </c>
      <c r="M22" s="16">
        <v>2</v>
      </c>
      <c r="N22" s="16">
        <v>14</v>
      </c>
      <c r="O22" s="23">
        <v>22</v>
      </c>
      <c r="P22" s="23" t="s">
        <v>58</v>
      </c>
      <c r="Q22" s="24">
        <v>196</v>
      </c>
      <c r="R22" s="25" t="s">
        <v>115</v>
      </c>
      <c r="S22" s="25" t="s">
        <v>60</v>
      </c>
      <c r="T22" s="36"/>
      <c r="U22" s="27">
        <v>196</v>
      </c>
      <c r="V22" s="28"/>
      <c r="W22" s="29">
        <f t="shared" si="0"/>
        <v>196</v>
      </c>
      <c r="X22" s="30">
        <f t="shared" si="1"/>
        <v>97.3</v>
      </c>
      <c r="Y22" s="31">
        <f t="shared" si="5"/>
        <v>293.3</v>
      </c>
      <c r="Z22" s="32">
        <f t="shared" si="4"/>
        <v>293.3</v>
      </c>
      <c r="AA22" s="33">
        <f t="shared" si="3"/>
        <v>0</v>
      </c>
    </row>
    <row r="23" spans="1:27" s="34" customFormat="1" ht="112.5" hidden="1" x14ac:dyDescent="0.25">
      <c r="A23" s="16">
        <v>17</v>
      </c>
      <c r="B23" s="17" t="s">
        <v>116</v>
      </c>
      <c r="C23" s="2">
        <f>COUNTA($D$6:$D23)</f>
        <v>18</v>
      </c>
      <c r="D23" s="17" t="s">
        <v>117</v>
      </c>
      <c r="E23" s="37"/>
      <c r="F23" s="37"/>
      <c r="G23" s="37"/>
      <c r="H23" s="38"/>
      <c r="I23" s="38"/>
      <c r="J23" s="39"/>
      <c r="K23" s="21" t="s">
        <v>56</v>
      </c>
      <c r="L23" s="22" t="s">
        <v>118</v>
      </c>
      <c r="M23" s="16">
        <v>5</v>
      </c>
      <c r="N23" s="16">
        <v>60</v>
      </c>
      <c r="O23" s="23" t="s">
        <v>58</v>
      </c>
      <c r="P23" s="23" t="s">
        <v>58</v>
      </c>
      <c r="Q23" s="24">
        <v>168</v>
      </c>
      <c r="R23" s="25" t="s">
        <v>119</v>
      </c>
      <c r="S23" s="25" t="s">
        <v>60</v>
      </c>
      <c r="T23" s="36"/>
      <c r="U23" s="27">
        <v>168</v>
      </c>
      <c r="V23" s="28"/>
      <c r="W23" s="29">
        <f t="shared" si="0"/>
        <v>168</v>
      </c>
      <c r="X23" s="30">
        <f t="shared" si="1"/>
        <v>83.4</v>
      </c>
      <c r="Y23" s="31">
        <f t="shared" si="5"/>
        <v>251.4</v>
      </c>
      <c r="Z23" s="32">
        <f t="shared" si="4"/>
        <v>251.4</v>
      </c>
      <c r="AA23" s="33">
        <f t="shared" si="3"/>
        <v>0</v>
      </c>
    </row>
    <row r="24" spans="1:27" s="34" customFormat="1" ht="37.5" hidden="1" x14ac:dyDescent="0.25">
      <c r="A24" s="16">
        <v>18</v>
      </c>
      <c r="B24" s="35" t="s">
        <v>120</v>
      </c>
      <c r="C24" s="2">
        <f>COUNTA($D$6:$D24)</f>
        <v>19</v>
      </c>
      <c r="D24" s="17" t="s">
        <v>121</v>
      </c>
      <c r="E24" s="37"/>
      <c r="F24" s="37"/>
      <c r="G24" s="37"/>
      <c r="H24" s="38"/>
      <c r="I24" s="38"/>
      <c r="J24" s="39"/>
      <c r="K24" s="21" t="s">
        <v>56</v>
      </c>
      <c r="L24" s="22" t="s">
        <v>67</v>
      </c>
      <c r="M24" s="16">
        <v>1</v>
      </c>
      <c r="N24" s="16">
        <v>100</v>
      </c>
      <c r="O24" s="23" t="s">
        <v>58</v>
      </c>
      <c r="P24" s="23" t="s">
        <v>58</v>
      </c>
      <c r="Q24" s="24">
        <v>140</v>
      </c>
      <c r="R24" s="25" t="s">
        <v>122</v>
      </c>
      <c r="S24" s="25" t="s">
        <v>60</v>
      </c>
      <c r="T24" s="36"/>
      <c r="U24" s="27">
        <v>140</v>
      </c>
      <c r="V24" s="28"/>
      <c r="W24" s="29">
        <f t="shared" si="0"/>
        <v>140</v>
      </c>
      <c r="X24" s="30">
        <f t="shared" si="1"/>
        <v>69.5</v>
      </c>
      <c r="Y24" s="31">
        <f t="shared" si="5"/>
        <v>209.5</v>
      </c>
      <c r="Z24" s="32">
        <f t="shared" si="4"/>
        <v>209.5</v>
      </c>
      <c r="AA24" s="33">
        <f t="shared" si="3"/>
        <v>0</v>
      </c>
    </row>
    <row r="25" spans="1:27" s="34" customFormat="1" ht="37.5" hidden="1" x14ac:dyDescent="0.25">
      <c r="A25" s="16">
        <v>19</v>
      </c>
      <c r="B25" s="35" t="s">
        <v>123</v>
      </c>
      <c r="C25" s="2">
        <f>COUNTA($D$6:$D25)</f>
        <v>20</v>
      </c>
      <c r="D25" s="60" t="s">
        <v>124</v>
      </c>
      <c r="E25" s="37"/>
      <c r="F25" s="37"/>
      <c r="G25" s="37"/>
      <c r="H25" s="38"/>
      <c r="I25" s="38"/>
      <c r="J25" s="39"/>
      <c r="K25" s="21" t="s">
        <v>56</v>
      </c>
      <c r="L25" s="22" t="s">
        <v>67</v>
      </c>
      <c r="M25" s="16">
        <v>1</v>
      </c>
      <c r="N25" s="16">
        <v>40</v>
      </c>
      <c r="O25" s="23" t="s">
        <v>58</v>
      </c>
      <c r="P25" s="23" t="s">
        <v>58</v>
      </c>
      <c r="Q25" s="24">
        <v>84</v>
      </c>
      <c r="R25" s="61" t="s">
        <v>125</v>
      </c>
      <c r="S25" s="25" t="s">
        <v>60</v>
      </c>
      <c r="T25" s="36"/>
      <c r="U25" s="27">
        <v>84</v>
      </c>
      <c r="V25" s="28"/>
      <c r="W25" s="29">
        <f t="shared" si="0"/>
        <v>84</v>
      </c>
      <c r="X25" s="30">
        <f t="shared" si="1"/>
        <v>41.7</v>
      </c>
      <c r="Y25" s="31">
        <f t="shared" si="5"/>
        <v>125.7</v>
      </c>
      <c r="Z25" s="32">
        <f t="shared" si="4"/>
        <v>125.7</v>
      </c>
      <c r="AA25" s="33">
        <f t="shared" si="3"/>
        <v>0</v>
      </c>
    </row>
    <row r="26" spans="1:27" s="34" customFormat="1" ht="112.5" hidden="1" x14ac:dyDescent="0.25">
      <c r="A26" s="16">
        <v>20</v>
      </c>
      <c r="B26" s="17" t="s">
        <v>126</v>
      </c>
      <c r="C26" s="2">
        <f>COUNTA($D$6:$D26)</f>
        <v>21</v>
      </c>
      <c r="D26" s="17" t="s">
        <v>127</v>
      </c>
      <c r="E26" s="37"/>
      <c r="F26" s="37"/>
      <c r="G26" s="37"/>
      <c r="H26" s="38"/>
      <c r="I26" s="38"/>
      <c r="J26" s="39"/>
      <c r="K26" s="21" t="s">
        <v>56</v>
      </c>
      <c r="L26" s="22" t="s">
        <v>64</v>
      </c>
      <c r="M26" s="16">
        <v>2</v>
      </c>
      <c r="N26" s="16">
        <v>21</v>
      </c>
      <c r="O26" s="23">
        <v>22</v>
      </c>
      <c r="P26" s="23" t="s">
        <v>58</v>
      </c>
      <c r="Q26" s="24">
        <v>140</v>
      </c>
      <c r="R26" s="25" t="s">
        <v>128</v>
      </c>
      <c r="S26" s="25" t="s">
        <v>60</v>
      </c>
      <c r="T26" s="26" t="s">
        <v>129</v>
      </c>
      <c r="U26" s="27">
        <v>140</v>
      </c>
      <c r="V26" s="28"/>
      <c r="W26" s="29">
        <f t="shared" si="0"/>
        <v>140</v>
      </c>
      <c r="X26" s="30">
        <f t="shared" si="1"/>
        <v>69.5</v>
      </c>
      <c r="Y26" s="31">
        <f>W26+X26+28</f>
        <v>237.5</v>
      </c>
      <c r="Z26" s="32">
        <f>Y26-28</f>
        <v>209.5</v>
      </c>
      <c r="AA26" s="57">
        <f t="shared" si="3"/>
        <v>28</v>
      </c>
    </row>
    <row r="27" spans="1:27" s="34" customFormat="1" ht="37.5" hidden="1" x14ac:dyDescent="0.25">
      <c r="A27" s="16">
        <v>22</v>
      </c>
      <c r="B27" s="35" t="s">
        <v>130</v>
      </c>
      <c r="C27" s="2">
        <f>COUNTA($D$6:$D27)</f>
        <v>22</v>
      </c>
      <c r="D27" s="17" t="s">
        <v>131</v>
      </c>
      <c r="E27" s="37"/>
      <c r="F27" s="37"/>
      <c r="G27" s="37"/>
      <c r="H27" s="38"/>
      <c r="I27" s="38"/>
      <c r="J27" s="39"/>
      <c r="K27" s="21" t="s">
        <v>56</v>
      </c>
      <c r="L27" s="22" t="s">
        <v>64</v>
      </c>
      <c r="M27" s="16">
        <v>2</v>
      </c>
      <c r="N27" s="16">
        <v>30</v>
      </c>
      <c r="O27" s="23" t="s">
        <v>58</v>
      </c>
      <c r="P27" s="23" t="s">
        <v>58</v>
      </c>
      <c r="Q27" s="24">
        <v>112</v>
      </c>
      <c r="R27" s="25" t="s">
        <v>132</v>
      </c>
      <c r="S27" s="25" t="s">
        <v>60</v>
      </c>
      <c r="T27" s="36"/>
      <c r="U27" s="27">
        <v>112</v>
      </c>
      <c r="V27" s="28"/>
      <c r="W27" s="29">
        <f t="shared" si="0"/>
        <v>112</v>
      </c>
      <c r="X27" s="30">
        <f t="shared" si="1"/>
        <v>55.6</v>
      </c>
      <c r="Y27" s="31">
        <f t="shared" ref="Y27:Y58" si="6">W27+X27</f>
        <v>167.6</v>
      </c>
      <c r="Z27" s="32">
        <f t="shared" si="4"/>
        <v>167.6</v>
      </c>
      <c r="AA27" s="33">
        <f t="shared" si="3"/>
        <v>0</v>
      </c>
    </row>
    <row r="28" spans="1:27" s="34" customFormat="1" ht="112.5" hidden="1" x14ac:dyDescent="0.25">
      <c r="A28" s="16">
        <v>23</v>
      </c>
      <c r="B28" s="17" t="s">
        <v>133</v>
      </c>
      <c r="C28" s="2">
        <f>COUNTA($D$6:$D28)</f>
        <v>23</v>
      </c>
      <c r="D28" s="17" t="s">
        <v>134</v>
      </c>
      <c r="E28" s="37"/>
      <c r="F28" s="37"/>
      <c r="G28" s="37"/>
      <c r="H28" s="38"/>
      <c r="I28" s="38"/>
      <c r="J28" s="39"/>
      <c r="K28" s="21" t="s">
        <v>56</v>
      </c>
      <c r="L28" s="22" t="s">
        <v>57</v>
      </c>
      <c r="M28" s="16">
        <v>1</v>
      </c>
      <c r="N28" s="16">
        <v>183</v>
      </c>
      <c r="O28" s="23" t="s">
        <v>58</v>
      </c>
      <c r="P28" s="23" t="s">
        <v>58</v>
      </c>
      <c r="Q28" s="24">
        <v>168</v>
      </c>
      <c r="R28" s="25" t="s">
        <v>135</v>
      </c>
      <c r="S28" s="25" t="s">
        <v>60</v>
      </c>
      <c r="T28" s="36"/>
      <c r="U28" s="27">
        <v>168</v>
      </c>
      <c r="V28" s="28"/>
      <c r="W28" s="29">
        <f t="shared" si="0"/>
        <v>168</v>
      </c>
      <c r="X28" s="30">
        <f t="shared" si="1"/>
        <v>83.4</v>
      </c>
      <c r="Y28" s="31">
        <f t="shared" si="6"/>
        <v>251.4</v>
      </c>
      <c r="Z28" s="32">
        <f t="shared" si="4"/>
        <v>251.4</v>
      </c>
      <c r="AA28" s="33">
        <f t="shared" si="3"/>
        <v>0</v>
      </c>
    </row>
    <row r="29" spans="1:27" s="34" customFormat="1" ht="37.5" hidden="1" x14ac:dyDescent="0.25">
      <c r="A29" s="16">
        <v>24</v>
      </c>
      <c r="B29" s="35" t="s">
        <v>136</v>
      </c>
      <c r="C29" s="2">
        <f>COUNTA($D$6:$D29)</f>
        <v>24</v>
      </c>
      <c r="D29" s="17" t="s">
        <v>137</v>
      </c>
      <c r="E29" s="37"/>
      <c r="F29" s="37"/>
      <c r="G29" s="37"/>
      <c r="H29" s="38"/>
      <c r="I29" s="38"/>
      <c r="J29" s="39"/>
      <c r="K29" s="21" t="s">
        <v>56</v>
      </c>
      <c r="L29" s="22" t="s">
        <v>64</v>
      </c>
      <c r="M29" s="16">
        <v>2</v>
      </c>
      <c r="N29" s="16">
        <v>55</v>
      </c>
      <c r="O29" s="23">
        <v>22</v>
      </c>
      <c r="P29" s="23" t="s">
        <v>58</v>
      </c>
      <c r="Q29" s="24">
        <v>168</v>
      </c>
      <c r="R29" s="25" t="s">
        <v>138</v>
      </c>
      <c r="S29" s="25" t="s">
        <v>60</v>
      </c>
      <c r="T29" s="36"/>
      <c r="U29" s="27">
        <v>168</v>
      </c>
      <c r="V29" s="28"/>
      <c r="W29" s="29">
        <f t="shared" si="0"/>
        <v>168</v>
      </c>
      <c r="X29" s="30">
        <f t="shared" si="1"/>
        <v>83.4</v>
      </c>
      <c r="Y29" s="31">
        <f t="shared" si="6"/>
        <v>251.4</v>
      </c>
      <c r="Z29" s="32">
        <f t="shared" si="4"/>
        <v>251.4</v>
      </c>
      <c r="AA29" s="33">
        <f t="shared" si="3"/>
        <v>0</v>
      </c>
    </row>
    <row r="30" spans="1:27" s="34" customFormat="1" ht="37.5" hidden="1" x14ac:dyDescent="0.25">
      <c r="A30" s="43">
        <v>25</v>
      </c>
      <c r="B30" s="35" t="s">
        <v>139</v>
      </c>
      <c r="C30" s="2">
        <f>COUNTA($D$6:$D30)</f>
        <v>25</v>
      </c>
      <c r="D30" s="41" t="s">
        <v>140</v>
      </c>
      <c r="E30" s="37"/>
      <c r="F30" s="37"/>
      <c r="G30" s="37"/>
      <c r="H30" s="38"/>
      <c r="I30" s="38"/>
      <c r="J30" s="39"/>
      <c r="K30" s="62" t="s">
        <v>56</v>
      </c>
      <c r="L30" s="22" t="s">
        <v>64</v>
      </c>
      <c r="M30" s="43">
        <v>2</v>
      </c>
      <c r="N30" s="43">
        <v>22</v>
      </c>
      <c r="O30" s="44">
        <v>22</v>
      </c>
      <c r="P30" s="44" t="s">
        <v>58</v>
      </c>
      <c r="Q30" s="63">
        <v>252</v>
      </c>
      <c r="R30" s="45" t="s">
        <v>141</v>
      </c>
      <c r="S30" s="25" t="s">
        <v>60</v>
      </c>
      <c r="T30" s="36"/>
      <c r="U30" s="27">
        <v>252</v>
      </c>
      <c r="V30" s="28"/>
      <c r="W30" s="29">
        <f t="shared" si="0"/>
        <v>252</v>
      </c>
      <c r="X30" s="30">
        <f t="shared" si="1"/>
        <v>125</v>
      </c>
      <c r="Y30" s="31">
        <f t="shared" si="6"/>
        <v>377</v>
      </c>
      <c r="Z30" s="32">
        <f t="shared" si="4"/>
        <v>377</v>
      </c>
      <c r="AA30" s="33">
        <f t="shared" si="3"/>
        <v>0</v>
      </c>
    </row>
    <row r="31" spans="1:27" s="34" customFormat="1" ht="112.5" hidden="1" x14ac:dyDescent="0.25">
      <c r="A31" s="16">
        <v>26</v>
      </c>
      <c r="B31" s="17" t="s">
        <v>142</v>
      </c>
      <c r="C31" s="2">
        <f>COUNTA($D$6:$D31)</f>
        <v>26</v>
      </c>
      <c r="D31" s="17" t="s">
        <v>143</v>
      </c>
      <c r="E31" s="37"/>
      <c r="F31" s="37"/>
      <c r="G31" s="37"/>
      <c r="H31" s="38"/>
      <c r="I31" s="38"/>
      <c r="J31" s="39"/>
      <c r="K31" s="21" t="s">
        <v>56</v>
      </c>
      <c r="L31" s="22" t="s">
        <v>64</v>
      </c>
      <c r="M31" s="16">
        <v>2</v>
      </c>
      <c r="N31" s="16">
        <v>35</v>
      </c>
      <c r="O31" s="23">
        <v>22</v>
      </c>
      <c r="P31" s="23" t="s">
        <v>58</v>
      </c>
      <c r="Q31" s="24">
        <v>168</v>
      </c>
      <c r="R31" s="25" t="s">
        <v>144</v>
      </c>
      <c r="S31" s="25" t="s">
        <v>60</v>
      </c>
      <c r="T31" s="36"/>
      <c r="U31" s="27">
        <v>168</v>
      </c>
      <c r="V31" s="28"/>
      <c r="W31" s="29">
        <f t="shared" si="0"/>
        <v>168</v>
      </c>
      <c r="X31" s="30">
        <f t="shared" si="1"/>
        <v>83.4</v>
      </c>
      <c r="Y31" s="31">
        <f t="shared" si="6"/>
        <v>251.4</v>
      </c>
      <c r="Z31" s="32">
        <f t="shared" si="4"/>
        <v>251.4</v>
      </c>
      <c r="AA31" s="33">
        <f t="shared" si="3"/>
        <v>0</v>
      </c>
    </row>
    <row r="32" spans="1:27" s="34" customFormat="1" ht="37.5" hidden="1" x14ac:dyDescent="0.25">
      <c r="A32" s="274">
        <v>29</v>
      </c>
      <c r="B32" s="276" t="s">
        <v>145</v>
      </c>
      <c r="C32" s="2">
        <f>COUNTA($D$6:$D32)</f>
        <v>27</v>
      </c>
      <c r="D32" s="17" t="s">
        <v>146</v>
      </c>
      <c r="E32" s="37"/>
      <c r="F32" s="37"/>
      <c r="G32" s="37"/>
      <c r="H32" s="38"/>
      <c r="I32" s="38"/>
      <c r="J32" s="39"/>
      <c r="K32" s="21" t="s">
        <v>56</v>
      </c>
      <c r="L32" s="22" t="s">
        <v>57</v>
      </c>
      <c r="M32" s="16">
        <v>5</v>
      </c>
      <c r="N32" s="16">
        <v>59</v>
      </c>
      <c r="O32" s="23" t="s">
        <v>58</v>
      </c>
      <c r="P32" s="23" t="s">
        <v>58</v>
      </c>
      <c r="Q32" s="24">
        <v>100</v>
      </c>
      <c r="R32" s="25" t="s">
        <v>147</v>
      </c>
      <c r="S32" s="25" t="s">
        <v>60</v>
      </c>
      <c r="T32" s="36"/>
      <c r="U32" s="27">
        <v>100</v>
      </c>
      <c r="V32" s="28"/>
      <c r="W32" s="29">
        <f t="shared" si="0"/>
        <v>100</v>
      </c>
      <c r="X32" s="30">
        <f t="shared" si="1"/>
        <v>49.6</v>
      </c>
      <c r="Y32" s="31">
        <f t="shared" si="6"/>
        <v>149.6</v>
      </c>
      <c r="Z32" s="32">
        <f t="shared" si="4"/>
        <v>149.6</v>
      </c>
      <c r="AA32" s="33">
        <f t="shared" si="3"/>
        <v>0</v>
      </c>
    </row>
    <row r="33" spans="1:27" s="34" customFormat="1" ht="37.5" hidden="1" x14ac:dyDescent="0.25">
      <c r="A33" s="275"/>
      <c r="B33" s="277"/>
      <c r="C33" s="2">
        <f>COUNTA($D$6:$D33)</f>
        <v>28</v>
      </c>
      <c r="D33" s="17" t="s">
        <v>148</v>
      </c>
      <c r="E33" s="37"/>
      <c r="F33" s="37"/>
      <c r="G33" s="37"/>
      <c r="H33" s="38"/>
      <c r="I33" s="38"/>
      <c r="J33" s="39"/>
      <c r="K33" s="21" t="s">
        <v>56</v>
      </c>
      <c r="L33" s="22" t="s">
        <v>57</v>
      </c>
      <c r="M33" s="16">
        <v>5</v>
      </c>
      <c r="N33" s="16">
        <v>8</v>
      </c>
      <c r="O33" s="23" t="s">
        <v>58</v>
      </c>
      <c r="P33" s="23" t="s">
        <v>58</v>
      </c>
      <c r="Q33" s="24">
        <v>62</v>
      </c>
      <c r="R33" s="25" t="s">
        <v>149</v>
      </c>
      <c r="S33" s="25" t="s">
        <v>60</v>
      </c>
      <c r="T33" s="36"/>
      <c r="U33" s="27">
        <v>62</v>
      </c>
      <c r="V33" s="28"/>
      <c r="W33" s="29">
        <f t="shared" si="0"/>
        <v>62</v>
      </c>
      <c r="X33" s="30">
        <f t="shared" si="1"/>
        <v>30.8</v>
      </c>
      <c r="Y33" s="31">
        <f t="shared" si="6"/>
        <v>92.8</v>
      </c>
      <c r="Z33" s="32">
        <f t="shared" si="4"/>
        <v>92.8</v>
      </c>
      <c r="AA33" s="33">
        <f t="shared" si="3"/>
        <v>0</v>
      </c>
    </row>
    <row r="34" spans="1:27" s="34" customFormat="1" ht="37.5" hidden="1" x14ac:dyDescent="0.25">
      <c r="A34" s="16">
        <v>30</v>
      </c>
      <c r="B34" s="35" t="s">
        <v>150</v>
      </c>
      <c r="C34" s="2">
        <f>COUNTA($D$6:$D34)</f>
        <v>29</v>
      </c>
      <c r="D34" s="17" t="s">
        <v>150</v>
      </c>
      <c r="E34" s="37"/>
      <c r="F34" s="37"/>
      <c r="G34" s="37"/>
      <c r="H34" s="38"/>
      <c r="I34" s="38"/>
      <c r="J34" s="39"/>
      <c r="K34" s="21" t="s">
        <v>56</v>
      </c>
      <c r="L34" s="22" t="s">
        <v>92</v>
      </c>
      <c r="M34" s="16">
        <v>10</v>
      </c>
      <c r="N34" s="64">
        <v>173</v>
      </c>
      <c r="O34" s="65" t="s">
        <v>58</v>
      </c>
      <c r="P34" s="65" t="s">
        <v>58</v>
      </c>
      <c r="Q34" s="66">
        <v>56</v>
      </c>
      <c r="R34" s="67" t="s">
        <v>150</v>
      </c>
      <c r="S34" s="25" t="s">
        <v>60</v>
      </c>
      <c r="T34" s="36"/>
      <c r="U34" s="27">
        <v>56</v>
      </c>
      <c r="V34" s="28"/>
      <c r="W34" s="29">
        <f t="shared" si="0"/>
        <v>56</v>
      </c>
      <c r="X34" s="30">
        <f t="shared" si="1"/>
        <v>27.8</v>
      </c>
      <c r="Y34" s="31">
        <f t="shared" si="6"/>
        <v>83.8</v>
      </c>
      <c r="Z34" s="32">
        <f t="shared" si="4"/>
        <v>83.8</v>
      </c>
      <c r="AA34" s="33">
        <f t="shared" si="3"/>
        <v>0</v>
      </c>
    </row>
    <row r="35" spans="1:27" s="34" customFormat="1" ht="137.25" hidden="1" customHeight="1" x14ac:dyDescent="0.25">
      <c r="A35" s="16">
        <v>31</v>
      </c>
      <c r="B35" s="17" t="s">
        <v>151</v>
      </c>
      <c r="C35" s="2">
        <f>COUNTA($D$6:$D35)</f>
        <v>30</v>
      </c>
      <c r="D35" s="17" t="s">
        <v>152</v>
      </c>
      <c r="E35" s="37"/>
      <c r="F35" s="37"/>
      <c r="G35" s="37"/>
      <c r="H35" s="38"/>
      <c r="I35" s="38"/>
      <c r="J35" s="39"/>
      <c r="K35" s="21" t="s">
        <v>56</v>
      </c>
      <c r="L35" s="22" t="s">
        <v>67</v>
      </c>
      <c r="M35" s="16">
        <v>1</v>
      </c>
      <c r="N35" s="16">
        <v>160</v>
      </c>
      <c r="O35" s="23" t="s">
        <v>58</v>
      </c>
      <c r="P35" s="23" t="s">
        <v>58</v>
      </c>
      <c r="Q35" s="24">
        <v>224</v>
      </c>
      <c r="R35" s="25" t="s">
        <v>153</v>
      </c>
      <c r="S35" s="25" t="s">
        <v>60</v>
      </c>
      <c r="T35" s="36"/>
      <c r="U35" s="27">
        <v>224</v>
      </c>
      <c r="V35" s="28"/>
      <c r="W35" s="29">
        <f t="shared" si="0"/>
        <v>224</v>
      </c>
      <c r="X35" s="30">
        <f t="shared" si="1"/>
        <v>111.1</v>
      </c>
      <c r="Y35" s="31">
        <f t="shared" si="6"/>
        <v>335.1</v>
      </c>
      <c r="Z35" s="32">
        <f t="shared" si="4"/>
        <v>335.1</v>
      </c>
      <c r="AA35" s="33">
        <f t="shared" si="3"/>
        <v>0</v>
      </c>
    </row>
    <row r="36" spans="1:27" s="68" customFormat="1" ht="337.5" hidden="1" x14ac:dyDescent="0.25">
      <c r="A36" s="16">
        <v>32</v>
      </c>
      <c r="B36" s="46" t="s">
        <v>154</v>
      </c>
      <c r="C36" s="2">
        <f>COUNTA($D$6:$D36)</f>
        <v>31</v>
      </c>
      <c r="D36" s="17" t="s">
        <v>155</v>
      </c>
      <c r="E36" s="47"/>
      <c r="F36" s="47"/>
      <c r="G36" s="47"/>
      <c r="H36" s="48"/>
      <c r="I36" s="48"/>
      <c r="J36" s="49"/>
      <c r="K36" s="21" t="s">
        <v>56</v>
      </c>
      <c r="L36" s="22" t="s">
        <v>67</v>
      </c>
      <c r="M36" s="16">
        <v>1</v>
      </c>
      <c r="N36" s="16">
        <v>114</v>
      </c>
      <c r="O36" s="23" t="s">
        <v>58</v>
      </c>
      <c r="P36" s="23" t="s">
        <v>58</v>
      </c>
      <c r="Q36" s="24">
        <v>312</v>
      </c>
      <c r="R36" s="25" t="s">
        <v>156</v>
      </c>
      <c r="S36" s="25" t="s">
        <v>60</v>
      </c>
      <c r="T36" s="36"/>
      <c r="U36" s="27">
        <v>312</v>
      </c>
      <c r="V36" s="28"/>
      <c r="W36" s="29">
        <f t="shared" si="0"/>
        <v>312</v>
      </c>
      <c r="X36" s="30">
        <f t="shared" si="1"/>
        <v>154.80000000000001</v>
      </c>
      <c r="Y36" s="31">
        <f t="shared" si="6"/>
        <v>466.8</v>
      </c>
      <c r="Z36" s="32">
        <f t="shared" si="4"/>
        <v>466.8</v>
      </c>
      <c r="AA36" s="33">
        <f t="shared" si="3"/>
        <v>0</v>
      </c>
    </row>
    <row r="37" spans="1:27" s="68" customFormat="1" ht="37.5" hidden="1" x14ac:dyDescent="0.25">
      <c r="A37" s="16">
        <v>33</v>
      </c>
      <c r="B37" s="35" t="s">
        <v>157</v>
      </c>
      <c r="C37" s="2">
        <f>COUNTA($D$6:$D37)</f>
        <v>32</v>
      </c>
      <c r="D37" s="17" t="s">
        <v>158</v>
      </c>
      <c r="E37" s="37"/>
      <c r="F37" s="37"/>
      <c r="G37" s="37"/>
      <c r="H37" s="38"/>
      <c r="I37" s="38"/>
      <c r="J37" s="39"/>
      <c r="K37" s="21" t="s">
        <v>56</v>
      </c>
      <c r="L37" s="22" t="s">
        <v>85</v>
      </c>
      <c r="M37" s="16" t="s">
        <v>58</v>
      </c>
      <c r="N37" s="16" t="s">
        <v>58</v>
      </c>
      <c r="O37" s="23" t="s">
        <v>58</v>
      </c>
      <c r="P37" s="23" t="s">
        <v>58</v>
      </c>
      <c r="Q37" s="24">
        <v>192</v>
      </c>
      <c r="R37" s="25" t="s">
        <v>157</v>
      </c>
      <c r="S37" s="25" t="s">
        <v>60</v>
      </c>
      <c r="T37" s="36"/>
      <c r="U37" s="27">
        <v>192</v>
      </c>
      <c r="V37" s="28"/>
      <c r="W37" s="29">
        <f t="shared" si="0"/>
        <v>192</v>
      </c>
      <c r="X37" s="30">
        <f t="shared" si="1"/>
        <v>95.3</v>
      </c>
      <c r="Y37" s="31">
        <f t="shared" si="6"/>
        <v>287.3</v>
      </c>
      <c r="Z37" s="32">
        <f t="shared" si="4"/>
        <v>287.3</v>
      </c>
      <c r="AA37" s="33">
        <f t="shared" si="3"/>
        <v>0</v>
      </c>
    </row>
    <row r="38" spans="1:27" s="68" customFormat="1" ht="37.5" hidden="1" x14ac:dyDescent="0.25">
      <c r="A38" s="16">
        <v>34</v>
      </c>
      <c r="B38" s="35" t="s">
        <v>159</v>
      </c>
      <c r="C38" s="2">
        <f>COUNTA($D$6:$D38)</f>
        <v>33</v>
      </c>
      <c r="D38" s="17" t="s">
        <v>160</v>
      </c>
      <c r="E38" s="37"/>
      <c r="F38" s="37"/>
      <c r="G38" s="37"/>
      <c r="H38" s="38"/>
      <c r="I38" s="38"/>
      <c r="J38" s="39"/>
      <c r="K38" s="21" t="s">
        <v>56</v>
      </c>
      <c r="L38" s="22" t="s">
        <v>85</v>
      </c>
      <c r="M38" s="16" t="s">
        <v>58</v>
      </c>
      <c r="N38" s="16" t="s">
        <v>58</v>
      </c>
      <c r="O38" s="23" t="s">
        <v>58</v>
      </c>
      <c r="P38" s="23" t="s">
        <v>58</v>
      </c>
      <c r="Q38" s="24">
        <v>168</v>
      </c>
      <c r="R38" s="25" t="s">
        <v>161</v>
      </c>
      <c r="S38" s="25" t="s">
        <v>60</v>
      </c>
      <c r="T38" s="36"/>
      <c r="U38" s="27">
        <v>168</v>
      </c>
      <c r="V38" s="28"/>
      <c r="W38" s="29">
        <f t="shared" si="0"/>
        <v>168</v>
      </c>
      <c r="X38" s="30">
        <f t="shared" si="1"/>
        <v>83.4</v>
      </c>
      <c r="Y38" s="31">
        <f t="shared" si="6"/>
        <v>251.4</v>
      </c>
      <c r="Z38" s="32">
        <f t="shared" si="4"/>
        <v>251.4</v>
      </c>
      <c r="AA38" s="33">
        <f t="shared" si="3"/>
        <v>0</v>
      </c>
    </row>
    <row r="39" spans="1:27" s="34" customFormat="1" ht="112.5" hidden="1" x14ac:dyDescent="0.25">
      <c r="A39" s="16">
        <v>44</v>
      </c>
      <c r="B39" s="17" t="s">
        <v>162</v>
      </c>
      <c r="C39" s="2">
        <f>COUNTA($D$6:$D39)</f>
        <v>34</v>
      </c>
      <c r="D39" s="17" t="s">
        <v>163</v>
      </c>
      <c r="E39" s="37"/>
      <c r="F39" s="37"/>
      <c r="G39" s="37"/>
      <c r="H39" s="38"/>
      <c r="I39" s="38"/>
      <c r="J39" s="39"/>
      <c r="K39" s="21" t="s">
        <v>56</v>
      </c>
      <c r="L39" s="22" t="s">
        <v>67</v>
      </c>
      <c r="M39" s="16">
        <v>1</v>
      </c>
      <c r="N39" s="16">
        <v>46</v>
      </c>
      <c r="O39" s="23" t="s">
        <v>58</v>
      </c>
      <c r="P39" s="23" t="s">
        <v>58</v>
      </c>
      <c r="Q39" s="24">
        <v>140</v>
      </c>
      <c r="R39" s="25" t="s">
        <v>164</v>
      </c>
      <c r="S39" s="25" t="s">
        <v>60</v>
      </c>
      <c r="T39" s="36"/>
      <c r="U39" s="27">
        <v>140</v>
      </c>
      <c r="V39" s="28"/>
      <c r="W39" s="29">
        <f t="shared" si="0"/>
        <v>140</v>
      </c>
      <c r="X39" s="30">
        <f t="shared" si="1"/>
        <v>69.5</v>
      </c>
      <c r="Y39" s="31">
        <f t="shared" si="6"/>
        <v>209.5</v>
      </c>
      <c r="Z39" s="32">
        <f t="shared" si="4"/>
        <v>209.5</v>
      </c>
      <c r="AA39" s="33">
        <f t="shared" si="3"/>
        <v>0</v>
      </c>
    </row>
    <row r="40" spans="1:27" s="34" customFormat="1" ht="93.75" hidden="1" x14ac:dyDescent="0.25">
      <c r="A40" s="16">
        <v>28</v>
      </c>
      <c r="B40" s="35" t="s">
        <v>165</v>
      </c>
      <c r="C40" s="2">
        <f>COUNTA($D$6:$D40)</f>
        <v>35</v>
      </c>
      <c r="D40" s="17" t="s">
        <v>166</v>
      </c>
      <c r="E40" s="37"/>
      <c r="F40" s="37"/>
      <c r="G40" s="37"/>
      <c r="H40" s="38"/>
      <c r="I40" s="38"/>
      <c r="J40" s="39"/>
      <c r="K40" s="21" t="s">
        <v>56</v>
      </c>
      <c r="L40" s="22" t="s">
        <v>67</v>
      </c>
      <c r="M40" s="16">
        <v>1</v>
      </c>
      <c r="N40" s="16">
        <v>196</v>
      </c>
      <c r="O40" s="23" t="s">
        <v>58</v>
      </c>
      <c r="P40" s="23" t="s">
        <v>58</v>
      </c>
      <c r="Q40" s="24">
        <v>112</v>
      </c>
      <c r="R40" s="25" t="s">
        <v>167</v>
      </c>
      <c r="S40" s="25" t="s">
        <v>60</v>
      </c>
      <c r="T40" s="40" t="s">
        <v>168</v>
      </c>
      <c r="U40" s="27">
        <v>112</v>
      </c>
      <c r="V40" s="28"/>
      <c r="W40" s="29">
        <f t="shared" si="0"/>
        <v>112</v>
      </c>
      <c r="X40" s="30">
        <f t="shared" si="1"/>
        <v>55.6</v>
      </c>
      <c r="Y40" s="31">
        <f t="shared" si="6"/>
        <v>167.6</v>
      </c>
      <c r="Z40" s="32">
        <f t="shared" si="4"/>
        <v>167.6</v>
      </c>
      <c r="AA40" s="33">
        <f t="shared" si="3"/>
        <v>0</v>
      </c>
    </row>
    <row r="41" spans="1:27" s="34" customFormat="1" ht="37.5" hidden="1" x14ac:dyDescent="0.25">
      <c r="A41" s="16">
        <v>35</v>
      </c>
      <c r="B41" s="35" t="s">
        <v>169</v>
      </c>
      <c r="C41" s="2">
        <f>COUNTA($D$6:$D41)</f>
        <v>36</v>
      </c>
      <c r="D41" s="17" t="s">
        <v>170</v>
      </c>
      <c r="E41" s="37"/>
      <c r="F41" s="37"/>
      <c r="G41" s="37"/>
      <c r="H41" s="38"/>
      <c r="I41" s="38"/>
      <c r="J41" s="39"/>
      <c r="K41" s="21" t="s">
        <v>56</v>
      </c>
      <c r="L41" s="22" t="s">
        <v>57</v>
      </c>
      <c r="M41" s="16">
        <v>5</v>
      </c>
      <c r="N41" s="16">
        <v>9</v>
      </c>
      <c r="O41" s="23">
        <v>22</v>
      </c>
      <c r="P41" s="23">
        <v>0</v>
      </c>
      <c r="Q41" s="24">
        <v>144</v>
      </c>
      <c r="R41" s="25" t="s">
        <v>171</v>
      </c>
      <c r="S41" s="25" t="s">
        <v>60</v>
      </c>
      <c r="T41" s="36"/>
      <c r="U41" s="27">
        <v>144</v>
      </c>
      <c r="V41" s="28"/>
      <c r="W41" s="29">
        <f t="shared" si="0"/>
        <v>144</v>
      </c>
      <c r="X41" s="30">
        <f t="shared" si="1"/>
        <v>71.5</v>
      </c>
      <c r="Y41" s="31">
        <f t="shared" si="6"/>
        <v>215.5</v>
      </c>
      <c r="Z41" s="32">
        <f t="shared" si="4"/>
        <v>215.5</v>
      </c>
      <c r="AA41" s="33">
        <f t="shared" si="3"/>
        <v>0</v>
      </c>
    </row>
    <row r="42" spans="1:27" s="34" customFormat="1" ht="37.5" hidden="1" x14ac:dyDescent="0.25">
      <c r="A42" s="22" t="s">
        <v>172</v>
      </c>
      <c r="B42" s="35" t="s">
        <v>173</v>
      </c>
      <c r="C42" s="2">
        <f>COUNTA($D$6:$D42)</f>
        <v>37</v>
      </c>
      <c r="D42" s="17" t="s">
        <v>174</v>
      </c>
      <c r="E42" s="37"/>
      <c r="F42" s="37"/>
      <c r="G42" s="37"/>
      <c r="H42" s="38"/>
      <c r="I42" s="38"/>
      <c r="J42" s="39"/>
      <c r="K42" s="21" t="s">
        <v>56</v>
      </c>
      <c r="L42" s="22" t="s">
        <v>92</v>
      </c>
      <c r="M42" s="16">
        <v>10</v>
      </c>
      <c r="N42" s="16">
        <v>190</v>
      </c>
      <c r="O42" s="23" t="s">
        <v>58</v>
      </c>
      <c r="P42" s="23" t="s">
        <v>58</v>
      </c>
      <c r="Q42" s="24">
        <v>168</v>
      </c>
      <c r="R42" s="25" t="s">
        <v>175</v>
      </c>
      <c r="S42" s="25" t="s">
        <v>60</v>
      </c>
      <c r="T42" s="36"/>
      <c r="U42" s="27">
        <v>168</v>
      </c>
      <c r="V42" s="28"/>
      <c r="W42" s="29">
        <f t="shared" si="0"/>
        <v>168</v>
      </c>
      <c r="X42" s="30">
        <f t="shared" si="1"/>
        <v>83.4</v>
      </c>
      <c r="Y42" s="31">
        <f t="shared" si="6"/>
        <v>251.4</v>
      </c>
      <c r="Z42" s="32">
        <f t="shared" si="4"/>
        <v>251.4</v>
      </c>
      <c r="AA42" s="33">
        <f t="shared" si="3"/>
        <v>0</v>
      </c>
    </row>
    <row r="43" spans="1:27" s="34" customFormat="1" ht="37.5" hidden="1" x14ac:dyDescent="0.25">
      <c r="A43" s="16">
        <v>27</v>
      </c>
      <c r="B43" s="35" t="s">
        <v>176</v>
      </c>
      <c r="C43" s="2">
        <f>COUNTA($D$6:$D43)</f>
        <v>38</v>
      </c>
      <c r="D43" s="17" t="s">
        <v>177</v>
      </c>
      <c r="E43" s="37"/>
      <c r="F43" s="37"/>
      <c r="G43" s="37"/>
      <c r="H43" s="69"/>
      <c r="I43" s="69"/>
      <c r="J43" s="70"/>
      <c r="K43" s="21" t="s">
        <v>56</v>
      </c>
      <c r="L43" s="22" t="s">
        <v>67</v>
      </c>
      <c r="M43" s="16">
        <v>2</v>
      </c>
      <c r="N43" s="16">
        <v>16</v>
      </c>
      <c r="O43" s="23" t="s">
        <v>58</v>
      </c>
      <c r="P43" s="23" t="s">
        <v>58</v>
      </c>
      <c r="Q43" s="24">
        <v>140</v>
      </c>
      <c r="R43" s="25" t="s">
        <v>176</v>
      </c>
      <c r="S43" s="25" t="s">
        <v>60</v>
      </c>
      <c r="T43" s="36"/>
      <c r="U43" s="27">
        <v>140</v>
      </c>
      <c r="V43" s="28"/>
      <c r="W43" s="29">
        <f t="shared" si="0"/>
        <v>140</v>
      </c>
      <c r="X43" s="30">
        <f t="shared" si="1"/>
        <v>69.5</v>
      </c>
      <c r="Y43" s="31">
        <f t="shared" si="6"/>
        <v>209.5</v>
      </c>
      <c r="Z43" s="32">
        <f t="shared" si="4"/>
        <v>209.5</v>
      </c>
      <c r="AA43" s="33">
        <f t="shared" si="3"/>
        <v>0</v>
      </c>
    </row>
    <row r="44" spans="1:27" s="34" customFormat="1" ht="37.5" hidden="1" x14ac:dyDescent="0.25">
      <c r="A44" s="16">
        <v>38</v>
      </c>
      <c r="B44" s="35" t="s">
        <v>178</v>
      </c>
      <c r="C44" s="2">
        <f>COUNTA($D$6:$D44)</f>
        <v>39</v>
      </c>
      <c r="D44" s="41" t="s">
        <v>179</v>
      </c>
      <c r="E44" s="37"/>
      <c r="F44" s="37"/>
      <c r="G44" s="37"/>
      <c r="H44" s="38"/>
      <c r="I44" s="38"/>
      <c r="J44" s="39"/>
      <c r="K44" s="42" t="s">
        <v>56</v>
      </c>
      <c r="L44" s="22" t="s">
        <v>64</v>
      </c>
      <c r="M44" s="43">
        <v>2</v>
      </c>
      <c r="N44" s="43">
        <v>36</v>
      </c>
      <c r="O44" s="23">
        <v>27</v>
      </c>
      <c r="P44" s="23" t="s">
        <v>58</v>
      </c>
      <c r="Q44" s="24">
        <v>168</v>
      </c>
      <c r="R44" s="45" t="s">
        <v>180</v>
      </c>
      <c r="S44" s="25" t="s">
        <v>60</v>
      </c>
      <c r="T44" s="36"/>
      <c r="U44" s="27">
        <v>168</v>
      </c>
      <c r="V44" s="28"/>
      <c r="W44" s="29">
        <f t="shared" si="0"/>
        <v>168</v>
      </c>
      <c r="X44" s="30">
        <f t="shared" si="1"/>
        <v>83.4</v>
      </c>
      <c r="Y44" s="31">
        <f t="shared" si="6"/>
        <v>251.4</v>
      </c>
      <c r="Z44" s="32">
        <f t="shared" si="4"/>
        <v>251.4</v>
      </c>
      <c r="AA44" s="33">
        <f t="shared" si="3"/>
        <v>0</v>
      </c>
    </row>
    <row r="45" spans="1:27" s="34" customFormat="1" ht="37.5" hidden="1" x14ac:dyDescent="0.25">
      <c r="A45" s="16">
        <v>39</v>
      </c>
      <c r="B45" s="35" t="s">
        <v>181</v>
      </c>
      <c r="C45" s="2">
        <f>COUNTA($D$6:$D45)</f>
        <v>40</v>
      </c>
      <c r="D45" s="17" t="s">
        <v>182</v>
      </c>
      <c r="E45" s="37"/>
      <c r="F45" s="37"/>
      <c r="G45" s="37"/>
      <c r="H45" s="38"/>
      <c r="I45" s="38"/>
      <c r="J45" s="39"/>
      <c r="K45" s="21" t="s">
        <v>56</v>
      </c>
      <c r="L45" s="22" t="s">
        <v>64</v>
      </c>
      <c r="M45" s="16">
        <v>2</v>
      </c>
      <c r="N45" s="16">
        <v>59</v>
      </c>
      <c r="O45" s="23">
        <v>22</v>
      </c>
      <c r="P45" s="23" t="s">
        <v>58</v>
      </c>
      <c r="Q45" s="24">
        <v>28</v>
      </c>
      <c r="R45" s="25" t="s">
        <v>183</v>
      </c>
      <c r="S45" s="25" t="s">
        <v>60</v>
      </c>
      <c r="T45" s="36"/>
      <c r="U45" s="27">
        <v>28</v>
      </c>
      <c r="V45" s="28"/>
      <c r="W45" s="29">
        <f t="shared" si="0"/>
        <v>28</v>
      </c>
      <c r="X45" s="30">
        <f t="shared" si="1"/>
        <v>13.9</v>
      </c>
      <c r="Y45" s="31">
        <f t="shared" si="6"/>
        <v>41.9</v>
      </c>
      <c r="Z45" s="32">
        <f t="shared" si="4"/>
        <v>41.9</v>
      </c>
      <c r="AA45" s="33">
        <f t="shared" si="3"/>
        <v>0</v>
      </c>
    </row>
    <row r="46" spans="1:27" s="34" customFormat="1" ht="37.5" hidden="1" x14ac:dyDescent="0.25">
      <c r="A46" s="16">
        <v>40</v>
      </c>
      <c r="B46" s="35" t="s">
        <v>184</v>
      </c>
      <c r="C46" s="2">
        <f>COUNTA($D$6:$D46)</f>
        <v>41</v>
      </c>
      <c r="D46" s="17" t="s">
        <v>185</v>
      </c>
      <c r="E46" s="37"/>
      <c r="F46" s="37"/>
      <c r="G46" s="37"/>
      <c r="H46" s="38"/>
      <c r="I46" s="38"/>
      <c r="J46" s="39"/>
      <c r="K46" s="21" t="s">
        <v>56</v>
      </c>
      <c r="L46" s="22" t="s">
        <v>67</v>
      </c>
      <c r="M46" s="16">
        <v>1</v>
      </c>
      <c r="N46" s="16">
        <v>60</v>
      </c>
      <c r="O46" s="23" t="s">
        <v>58</v>
      </c>
      <c r="P46" s="23" t="s">
        <v>58</v>
      </c>
      <c r="Q46" s="24">
        <v>84</v>
      </c>
      <c r="R46" s="25" t="s">
        <v>186</v>
      </c>
      <c r="S46" s="25" t="s">
        <v>60</v>
      </c>
      <c r="T46" s="36"/>
      <c r="U46" s="27">
        <v>84</v>
      </c>
      <c r="V46" s="28"/>
      <c r="W46" s="29">
        <f t="shared" si="0"/>
        <v>84</v>
      </c>
      <c r="X46" s="30">
        <f t="shared" si="1"/>
        <v>41.7</v>
      </c>
      <c r="Y46" s="31">
        <f t="shared" si="6"/>
        <v>125.7</v>
      </c>
      <c r="Z46" s="32">
        <f t="shared" si="4"/>
        <v>125.7</v>
      </c>
      <c r="AA46" s="33">
        <f t="shared" si="3"/>
        <v>0</v>
      </c>
    </row>
    <row r="47" spans="1:27" s="74" customFormat="1" ht="37.5" hidden="1" x14ac:dyDescent="0.25">
      <c r="A47" s="71">
        <v>41</v>
      </c>
      <c r="B47" s="35" t="s">
        <v>187</v>
      </c>
      <c r="C47" s="2">
        <f>COUNTA($D$6:$D47)</f>
        <v>42</v>
      </c>
      <c r="D47" s="17" t="s">
        <v>188</v>
      </c>
      <c r="E47" s="37"/>
      <c r="F47" s="37"/>
      <c r="G47" s="37"/>
      <c r="H47" s="38"/>
      <c r="I47" s="38"/>
      <c r="J47" s="39"/>
      <c r="K47" s="21" t="s">
        <v>56</v>
      </c>
      <c r="L47" s="22" t="s">
        <v>64</v>
      </c>
      <c r="M47" s="16">
        <v>2</v>
      </c>
      <c r="N47" s="16">
        <v>40</v>
      </c>
      <c r="O47" s="23">
        <v>22</v>
      </c>
      <c r="P47" s="23" t="s">
        <v>58</v>
      </c>
      <c r="Q47" s="24">
        <v>54</v>
      </c>
      <c r="R47" s="25" t="s">
        <v>187</v>
      </c>
      <c r="S47" s="25" t="s">
        <v>60</v>
      </c>
      <c r="T47" s="72"/>
      <c r="U47" s="27">
        <v>54</v>
      </c>
      <c r="V47" s="73"/>
      <c r="W47" s="29">
        <f t="shared" si="0"/>
        <v>54</v>
      </c>
      <c r="X47" s="30">
        <f t="shared" si="1"/>
        <v>26.8</v>
      </c>
      <c r="Y47" s="31">
        <f t="shared" si="6"/>
        <v>80.8</v>
      </c>
      <c r="Z47" s="32">
        <f t="shared" si="4"/>
        <v>80.8</v>
      </c>
      <c r="AA47" s="33">
        <f t="shared" si="3"/>
        <v>0</v>
      </c>
    </row>
    <row r="48" spans="1:27" s="34" customFormat="1" ht="37.5" hidden="1" x14ac:dyDescent="0.25">
      <c r="A48" s="16">
        <v>42</v>
      </c>
      <c r="B48" s="35" t="s">
        <v>189</v>
      </c>
      <c r="C48" s="2">
        <f>COUNTA($D$6:$D48)</f>
        <v>43</v>
      </c>
      <c r="D48" s="17" t="s">
        <v>190</v>
      </c>
      <c r="E48" s="37"/>
      <c r="F48" s="37"/>
      <c r="G48" s="37"/>
      <c r="H48" s="38"/>
      <c r="I48" s="38"/>
      <c r="J48" s="39"/>
      <c r="K48" s="75" t="s">
        <v>56</v>
      </c>
      <c r="L48" s="22" t="s">
        <v>64</v>
      </c>
      <c r="M48" s="16">
        <v>2</v>
      </c>
      <c r="N48" s="16">
        <v>65</v>
      </c>
      <c r="O48" s="23">
        <v>22</v>
      </c>
      <c r="P48" s="23" t="s">
        <v>58</v>
      </c>
      <c r="Q48" s="24">
        <v>168</v>
      </c>
      <c r="R48" s="25" t="s">
        <v>191</v>
      </c>
      <c r="S48" s="25" t="s">
        <v>60</v>
      </c>
      <c r="T48" s="36"/>
      <c r="U48" s="27">
        <v>168</v>
      </c>
      <c r="V48" s="28"/>
      <c r="W48" s="29">
        <f t="shared" si="0"/>
        <v>168</v>
      </c>
      <c r="X48" s="30">
        <f t="shared" si="1"/>
        <v>83.4</v>
      </c>
      <c r="Y48" s="31">
        <f t="shared" si="6"/>
        <v>251.4</v>
      </c>
      <c r="Z48" s="32">
        <f t="shared" si="4"/>
        <v>251.4</v>
      </c>
      <c r="AA48" s="33">
        <f t="shared" si="3"/>
        <v>0</v>
      </c>
    </row>
    <row r="49" spans="1:27" s="34" customFormat="1" ht="37.5" hidden="1" x14ac:dyDescent="0.25">
      <c r="A49" s="16">
        <v>43</v>
      </c>
      <c r="B49" s="35" t="s">
        <v>192</v>
      </c>
      <c r="C49" s="2">
        <f>COUNTA($D$6:$D49)</f>
        <v>44</v>
      </c>
      <c r="D49" s="17" t="s">
        <v>193</v>
      </c>
      <c r="E49" s="37"/>
      <c r="F49" s="37"/>
      <c r="G49" s="37"/>
      <c r="H49" s="38"/>
      <c r="I49" s="38"/>
      <c r="J49" s="39"/>
      <c r="K49" s="76" t="s">
        <v>56</v>
      </c>
      <c r="L49" s="22" t="s">
        <v>57</v>
      </c>
      <c r="M49" s="16">
        <v>5</v>
      </c>
      <c r="N49" s="16">
        <v>67</v>
      </c>
      <c r="O49" s="23" t="s">
        <v>58</v>
      </c>
      <c r="P49" s="23" t="s">
        <v>58</v>
      </c>
      <c r="Q49" s="24">
        <v>140</v>
      </c>
      <c r="R49" s="25" t="s">
        <v>194</v>
      </c>
      <c r="S49" s="25" t="s">
        <v>60</v>
      </c>
      <c r="T49" s="36"/>
      <c r="U49" s="27">
        <v>140</v>
      </c>
      <c r="V49" s="28"/>
      <c r="W49" s="29">
        <f t="shared" si="0"/>
        <v>140</v>
      </c>
      <c r="X49" s="30">
        <f t="shared" si="1"/>
        <v>69.5</v>
      </c>
      <c r="Y49" s="31">
        <f t="shared" si="6"/>
        <v>209.5</v>
      </c>
      <c r="Z49" s="32">
        <f t="shared" si="4"/>
        <v>209.5</v>
      </c>
      <c r="AA49" s="33">
        <f t="shared" si="3"/>
        <v>0</v>
      </c>
    </row>
    <row r="50" spans="1:27" s="34" customFormat="1" ht="93.75" hidden="1" x14ac:dyDescent="0.25">
      <c r="A50" s="16">
        <v>45</v>
      </c>
      <c r="B50" s="17" t="s">
        <v>195</v>
      </c>
      <c r="C50" s="2">
        <f>COUNTA($D$6:$D50)</f>
        <v>45</v>
      </c>
      <c r="D50" s="17" t="s">
        <v>196</v>
      </c>
      <c r="E50" s="37"/>
      <c r="F50" s="37"/>
      <c r="G50" s="37"/>
      <c r="H50" s="38"/>
      <c r="I50" s="38"/>
      <c r="J50" s="39"/>
      <c r="K50" s="21" t="s">
        <v>56</v>
      </c>
      <c r="L50" s="22" t="s">
        <v>64</v>
      </c>
      <c r="M50" s="16">
        <v>2</v>
      </c>
      <c r="N50" s="16">
        <v>25</v>
      </c>
      <c r="O50" s="23">
        <v>22</v>
      </c>
      <c r="P50" s="23" t="s">
        <v>58</v>
      </c>
      <c r="Q50" s="24">
        <v>112</v>
      </c>
      <c r="R50" s="25" t="s">
        <v>197</v>
      </c>
      <c r="S50" s="25" t="s">
        <v>60</v>
      </c>
      <c r="T50" s="36"/>
      <c r="U50" s="27">
        <v>112</v>
      </c>
      <c r="V50" s="28"/>
      <c r="W50" s="29">
        <f t="shared" si="0"/>
        <v>112</v>
      </c>
      <c r="X50" s="30">
        <f t="shared" si="1"/>
        <v>55.6</v>
      </c>
      <c r="Y50" s="31">
        <f t="shared" si="6"/>
        <v>167.6</v>
      </c>
      <c r="Z50" s="32">
        <f t="shared" si="4"/>
        <v>167.6</v>
      </c>
      <c r="AA50" s="33">
        <f t="shared" si="3"/>
        <v>0</v>
      </c>
    </row>
    <row r="51" spans="1:27" s="34" customFormat="1" ht="117.75" hidden="1" customHeight="1" x14ac:dyDescent="0.25">
      <c r="A51" s="16">
        <v>46</v>
      </c>
      <c r="B51" s="17" t="s">
        <v>198</v>
      </c>
      <c r="C51" s="2">
        <f>COUNTA($D$6:$D51)</f>
        <v>46</v>
      </c>
      <c r="D51" s="17" t="s">
        <v>199</v>
      </c>
      <c r="E51" s="37"/>
      <c r="F51" s="37"/>
      <c r="G51" s="37"/>
      <c r="H51" s="38"/>
      <c r="I51" s="38"/>
      <c r="J51" s="39"/>
      <c r="K51" s="21" t="s">
        <v>56</v>
      </c>
      <c r="L51" s="22" t="s">
        <v>67</v>
      </c>
      <c r="M51" s="16">
        <v>1</v>
      </c>
      <c r="N51" s="16">
        <v>180</v>
      </c>
      <c r="O51" s="23" t="s">
        <v>58</v>
      </c>
      <c r="P51" s="23" t="s">
        <v>58</v>
      </c>
      <c r="Q51" s="24">
        <v>84</v>
      </c>
      <c r="R51" s="25" t="s">
        <v>200</v>
      </c>
      <c r="S51" s="25" t="s">
        <v>60</v>
      </c>
      <c r="T51" s="36"/>
      <c r="U51" s="27">
        <v>84</v>
      </c>
      <c r="V51" s="28"/>
      <c r="W51" s="29">
        <f t="shared" si="0"/>
        <v>84</v>
      </c>
      <c r="X51" s="30">
        <f t="shared" si="1"/>
        <v>41.7</v>
      </c>
      <c r="Y51" s="31">
        <f t="shared" si="6"/>
        <v>125.7</v>
      </c>
      <c r="Z51" s="32">
        <f t="shared" si="4"/>
        <v>125.7</v>
      </c>
      <c r="AA51" s="33">
        <f t="shared" si="3"/>
        <v>0</v>
      </c>
    </row>
    <row r="52" spans="1:27" s="34" customFormat="1" ht="37.5" hidden="1" x14ac:dyDescent="0.25">
      <c r="A52" s="77" t="s">
        <v>201</v>
      </c>
      <c r="B52" s="78"/>
      <c r="C52" s="2">
        <f>COUNTA($D$6:$D52)</f>
        <v>47</v>
      </c>
      <c r="D52" s="78" t="s">
        <v>202</v>
      </c>
      <c r="E52" s="79"/>
      <c r="F52" s="79"/>
      <c r="G52" s="79"/>
      <c r="H52" s="80"/>
      <c r="I52" s="80"/>
      <c r="J52" s="81"/>
      <c r="K52" s="82" t="s">
        <v>56</v>
      </c>
      <c r="L52" s="83" t="s">
        <v>57</v>
      </c>
      <c r="M52" s="77">
        <v>5</v>
      </c>
      <c r="N52" s="77">
        <v>2</v>
      </c>
      <c r="O52" s="84" t="s">
        <v>58</v>
      </c>
      <c r="P52" s="84" t="s">
        <v>58</v>
      </c>
      <c r="Q52" s="85">
        <v>140</v>
      </c>
      <c r="R52" s="86" t="s">
        <v>203</v>
      </c>
      <c r="S52" s="25" t="s">
        <v>60</v>
      </c>
      <c r="T52" s="36"/>
      <c r="U52" s="27">
        <v>140</v>
      </c>
      <c r="V52" s="28"/>
      <c r="W52" s="29">
        <f t="shared" si="0"/>
        <v>140</v>
      </c>
      <c r="X52" s="30">
        <f t="shared" si="1"/>
        <v>69.5</v>
      </c>
      <c r="Y52" s="31">
        <f t="shared" si="6"/>
        <v>209.5</v>
      </c>
      <c r="Z52" s="32">
        <f t="shared" si="4"/>
        <v>209.5</v>
      </c>
      <c r="AA52" s="33">
        <f t="shared" si="3"/>
        <v>0</v>
      </c>
    </row>
    <row r="53" spans="1:27" s="34" customFormat="1" ht="43.5" hidden="1" customHeight="1" x14ac:dyDescent="0.25">
      <c r="A53" s="87" t="s">
        <v>204</v>
      </c>
      <c r="B53" s="88"/>
      <c r="C53" s="2">
        <f>COUNTA($D$6:$D53)</f>
        <v>48</v>
      </c>
      <c r="D53" s="88" t="s">
        <v>205</v>
      </c>
      <c r="E53" s="79"/>
      <c r="F53" s="79"/>
      <c r="G53" s="79"/>
      <c r="H53" s="80"/>
      <c r="I53" s="80"/>
      <c r="J53" s="81"/>
      <c r="K53" s="89" t="s">
        <v>56</v>
      </c>
      <c r="L53" s="90" t="s">
        <v>64</v>
      </c>
      <c r="M53" s="87">
        <v>2</v>
      </c>
      <c r="N53" s="87">
        <v>83</v>
      </c>
      <c r="O53" s="91">
        <v>22</v>
      </c>
      <c r="P53" s="91">
        <v>0</v>
      </c>
      <c r="Q53" s="92">
        <v>182</v>
      </c>
      <c r="R53" s="93" t="s">
        <v>206</v>
      </c>
      <c r="S53" s="94" t="s">
        <v>60</v>
      </c>
      <c r="T53" s="95"/>
      <c r="U53" s="27">
        <v>182</v>
      </c>
      <c r="V53" s="28"/>
      <c r="W53" s="29">
        <f t="shared" si="0"/>
        <v>182</v>
      </c>
      <c r="X53" s="30">
        <f t="shared" si="1"/>
        <v>90.3</v>
      </c>
      <c r="Y53" s="31">
        <f t="shared" si="6"/>
        <v>272.3</v>
      </c>
      <c r="Z53" s="32">
        <f t="shared" si="4"/>
        <v>272.3</v>
      </c>
      <c r="AA53" s="33">
        <f t="shared" si="3"/>
        <v>0</v>
      </c>
    </row>
    <row r="54" spans="1:27" s="34" customFormat="1" ht="37.5" hidden="1" x14ac:dyDescent="0.25">
      <c r="A54" s="96" t="s">
        <v>207</v>
      </c>
      <c r="B54" s="97" t="s">
        <v>208</v>
      </c>
      <c r="C54" s="2">
        <f>COUNTA($D$6:$D54)</f>
        <v>49</v>
      </c>
      <c r="D54" s="98" t="s">
        <v>209</v>
      </c>
      <c r="E54" s="37"/>
      <c r="F54" s="37"/>
      <c r="G54" s="37"/>
      <c r="H54" s="38"/>
      <c r="I54" s="38"/>
      <c r="J54" s="39"/>
      <c r="K54" s="99" t="s">
        <v>210</v>
      </c>
      <c r="L54" s="100" t="s">
        <v>67</v>
      </c>
      <c r="M54" s="100">
        <v>2</v>
      </c>
      <c r="N54" s="100">
        <v>32</v>
      </c>
      <c r="O54" s="101" t="s">
        <v>58</v>
      </c>
      <c r="P54" s="101" t="s">
        <v>58</v>
      </c>
      <c r="Q54" s="102">
        <v>260</v>
      </c>
      <c r="R54" s="103" t="s">
        <v>211</v>
      </c>
      <c r="S54" s="103" t="s">
        <v>60</v>
      </c>
      <c r="T54" s="104"/>
      <c r="U54" s="27">
        <v>260</v>
      </c>
      <c r="V54" s="105"/>
      <c r="W54" s="106">
        <f t="shared" si="0"/>
        <v>260</v>
      </c>
      <c r="X54" s="30">
        <f t="shared" si="1"/>
        <v>129</v>
      </c>
      <c r="Y54" s="31">
        <f t="shared" si="6"/>
        <v>389</v>
      </c>
      <c r="Z54" s="32">
        <f t="shared" si="4"/>
        <v>389</v>
      </c>
      <c r="AA54" s="33">
        <f t="shared" si="3"/>
        <v>0</v>
      </c>
    </row>
    <row r="55" spans="1:27" s="34" customFormat="1" ht="37.5" hidden="1" x14ac:dyDescent="0.25">
      <c r="A55" s="77" t="s">
        <v>212</v>
      </c>
      <c r="B55" s="107"/>
      <c r="C55" s="2">
        <f>COUNTA($D$6:$D55)</f>
        <v>50</v>
      </c>
      <c r="D55" s="108" t="s">
        <v>213</v>
      </c>
      <c r="E55" s="79"/>
      <c r="F55" s="79"/>
      <c r="G55" s="79"/>
      <c r="H55" s="80"/>
      <c r="I55" s="80"/>
      <c r="J55" s="81"/>
      <c r="K55" s="82" t="s">
        <v>210</v>
      </c>
      <c r="L55" s="22" t="s">
        <v>67</v>
      </c>
      <c r="M55" s="83">
        <v>2</v>
      </c>
      <c r="N55" s="83">
        <v>52</v>
      </c>
      <c r="O55" s="23" t="s">
        <v>58</v>
      </c>
      <c r="P55" s="23" t="s">
        <v>58</v>
      </c>
      <c r="Q55" s="109">
        <v>52</v>
      </c>
      <c r="R55" s="86" t="s">
        <v>214</v>
      </c>
      <c r="S55" s="25" t="s">
        <v>60</v>
      </c>
      <c r="T55" s="36"/>
      <c r="U55" s="27">
        <v>52</v>
      </c>
      <c r="V55" s="28"/>
      <c r="W55" s="29">
        <f t="shared" si="0"/>
        <v>52</v>
      </c>
      <c r="X55" s="30">
        <f t="shared" si="1"/>
        <v>25.8</v>
      </c>
      <c r="Y55" s="31">
        <f t="shared" si="6"/>
        <v>77.8</v>
      </c>
      <c r="Z55" s="32">
        <f t="shared" si="4"/>
        <v>77.8</v>
      </c>
      <c r="AA55" s="33">
        <f t="shared" si="3"/>
        <v>0</v>
      </c>
    </row>
    <row r="56" spans="1:27" s="34" customFormat="1" ht="37.5" hidden="1" x14ac:dyDescent="0.25">
      <c r="A56" s="16">
        <v>48</v>
      </c>
      <c r="B56" s="35" t="s">
        <v>215</v>
      </c>
      <c r="C56" s="2">
        <f>COUNTA($D$6:$D56)</f>
        <v>51</v>
      </c>
      <c r="D56" s="17" t="s">
        <v>216</v>
      </c>
      <c r="E56" s="37"/>
      <c r="F56" s="37"/>
      <c r="G56" s="37"/>
      <c r="H56" s="38"/>
      <c r="I56" s="38"/>
      <c r="J56" s="39"/>
      <c r="K56" s="21" t="s">
        <v>210</v>
      </c>
      <c r="L56" s="22" t="s">
        <v>57</v>
      </c>
      <c r="M56" s="16">
        <v>5</v>
      </c>
      <c r="N56" s="16">
        <v>27</v>
      </c>
      <c r="O56" s="23" t="s">
        <v>58</v>
      </c>
      <c r="P56" s="23" t="s">
        <v>58</v>
      </c>
      <c r="Q56" s="24">
        <v>416</v>
      </c>
      <c r="R56" s="25" t="s">
        <v>216</v>
      </c>
      <c r="S56" s="25" t="s">
        <v>60</v>
      </c>
      <c r="T56" s="36"/>
      <c r="U56" s="27">
        <v>416</v>
      </c>
      <c r="V56" s="28"/>
      <c r="W56" s="29">
        <f t="shared" si="0"/>
        <v>416</v>
      </c>
      <c r="X56" s="30">
        <f t="shared" si="1"/>
        <v>206.4</v>
      </c>
      <c r="Y56" s="31">
        <f t="shared" si="6"/>
        <v>622.4</v>
      </c>
      <c r="Z56" s="32">
        <f t="shared" si="4"/>
        <v>622.4</v>
      </c>
      <c r="AA56" s="33">
        <f t="shared" si="3"/>
        <v>0</v>
      </c>
    </row>
    <row r="57" spans="1:27" s="34" customFormat="1" ht="93.75" hidden="1" x14ac:dyDescent="0.25">
      <c r="A57" s="22" t="s">
        <v>217</v>
      </c>
      <c r="B57" s="17" t="s">
        <v>218</v>
      </c>
      <c r="C57" s="2">
        <f>COUNTA($D$6:$D57)</f>
        <v>52</v>
      </c>
      <c r="D57" s="41" t="s">
        <v>219</v>
      </c>
      <c r="E57" s="37"/>
      <c r="F57" s="37"/>
      <c r="G57" s="37"/>
      <c r="H57" s="38"/>
      <c r="I57" s="38"/>
      <c r="J57" s="39"/>
      <c r="K57" s="21" t="s">
        <v>210</v>
      </c>
      <c r="L57" s="22" t="s">
        <v>57</v>
      </c>
      <c r="M57" s="43">
        <v>5</v>
      </c>
      <c r="N57" s="43">
        <v>20</v>
      </c>
      <c r="O57" s="23" t="s">
        <v>58</v>
      </c>
      <c r="P57" s="23" t="s">
        <v>58</v>
      </c>
      <c r="Q57" s="110" t="s">
        <v>220</v>
      </c>
      <c r="R57" s="45" t="s">
        <v>221</v>
      </c>
      <c r="S57" s="25" t="s">
        <v>60</v>
      </c>
      <c r="T57" s="111" t="s">
        <v>222</v>
      </c>
      <c r="U57" s="27">
        <f>208+104</f>
        <v>312</v>
      </c>
      <c r="V57" s="28"/>
      <c r="W57" s="29">
        <f t="shared" si="0"/>
        <v>312</v>
      </c>
      <c r="X57" s="30">
        <f t="shared" si="1"/>
        <v>154.80000000000001</v>
      </c>
      <c r="Y57" s="31">
        <f t="shared" si="6"/>
        <v>466.8</v>
      </c>
      <c r="Z57" s="32">
        <f t="shared" si="4"/>
        <v>466.8</v>
      </c>
      <c r="AA57" s="33">
        <f t="shared" si="3"/>
        <v>0</v>
      </c>
    </row>
    <row r="58" spans="1:27" s="34" customFormat="1" ht="37.5" hidden="1" x14ac:dyDescent="0.25">
      <c r="A58" s="16">
        <v>50</v>
      </c>
      <c r="B58" s="35" t="s">
        <v>223</v>
      </c>
      <c r="C58" s="2">
        <f>COUNTA($D$6:$D58)</f>
        <v>53</v>
      </c>
      <c r="D58" s="17" t="s">
        <v>224</v>
      </c>
      <c r="E58" s="37"/>
      <c r="F58" s="37"/>
      <c r="G58" s="37"/>
      <c r="H58" s="38"/>
      <c r="I58" s="38"/>
      <c r="J58" s="39"/>
      <c r="K58" s="21" t="s">
        <v>210</v>
      </c>
      <c r="L58" s="22" t="s">
        <v>92</v>
      </c>
      <c r="M58" s="22">
        <v>10</v>
      </c>
      <c r="N58" s="22">
        <v>187</v>
      </c>
      <c r="O58" s="112" t="s">
        <v>58</v>
      </c>
      <c r="P58" s="23" t="s">
        <v>58</v>
      </c>
      <c r="Q58" s="113">
        <v>390</v>
      </c>
      <c r="R58" s="25" t="s">
        <v>225</v>
      </c>
      <c r="S58" s="25" t="s">
        <v>60</v>
      </c>
      <c r="T58" s="36"/>
      <c r="U58" s="27">
        <v>390</v>
      </c>
      <c r="V58" s="28"/>
      <c r="W58" s="29">
        <f t="shared" si="0"/>
        <v>390</v>
      </c>
      <c r="X58" s="30">
        <f t="shared" si="1"/>
        <v>193.5</v>
      </c>
      <c r="Y58" s="31">
        <f t="shared" si="6"/>
        <v>583.5</v>
      </c>
      <c r="Z58" s="32">
        <f t="shared" si="4"/>
        <v>583.5</v>
      </c>
      <c r="AA58" s="33">
        <f t="shared" si="3"/>
        <v>0</v>
      </c>
    </row>
    <row r="59" spans="1:27" s="34" customFormat="1" ht="37.5" hidden="1" x14ac:dyDescent="0.25">
      <c r="A59" s="16">
        <v>51</v>
      </c>
      <c r="B59" s="35" t="s">
        <v>226</v>
      </c>
      <c r="C59" s="2">
        <f>COUNTA($D$6:$D59)</f>
        <v>54</v>
      </c>
      <c r="D59" s="46" t="s">
        <v>227</v>
      </c>
      <c r="E59" s="47"/>
      <c r="F59" s="47"/>
      <c r="G59" s="47"/>
      <c r="H59" s="48"/>
      <c r="I59" s="48"/>
      <c r="J59" s="49"/>
      <c r="K59" s="50" t="s">
        <v>210</v>
      </c>
      <c r="L59" s="51" t="s">
        <v>92</v>
      </c>
      <c r="M59" s="52">
        <v>10</v>
      </c>
      <c r="N59" s="52">
        <v>195</v>
      </c>
      <c r="O59" s="53" t="s">
        <v>58</v>
      </c>
      <c r="P59" s="53" t="s">
        <v>58</v>
      </c>
      <c r="Q59" s="54">
        <v>236</v>
      </c>
      <c r="R59" s="55" t="s">
        <v>228</v>
      </c>
      <c r="S59" s="25" t="s">
        <v>60</v>
      </c>
      <c r="T59" s="114"/>
      <c r="U59" s="56">
        <f>236</f>
        <v>236</v>
      </c>
      <c r="V59" s="28"/>
      <c r="W59" s="29">
        <f t="shared" si="0"/>
        <v>236</v>
      </c>
      <c r="X59" s="30">
        <f t="shared" si="1"/>
        <v>117.1</v>
      </c>
      <c r="Y59" s="31">
        <f>W59+X59+180</f>
        <v>533.1</v>
      </c>
      <c r="Z59" s="32">
        <f>Y59-180</f>
        <v>353.1</v>
      </c>
      <c r="AA59" s="57">
        <f t="shared" si="3"/>
        <v>180</v>
      </c>
    </row>
    <row r="60" spans="1:27" s="34" customFormat="1" ht="49.5" hidden="1" customHeight="1" x14ac:dyDescent="0.25">
      <c r="A60" s="16">
        <v>52</v>
      </c>
      <c r="B60" s="17" t="s">
        <v>229</v>
      </c>
      <c r="C60" s="2">
        <f>COUNTA($D$6:$D60)</f>
        <v>55</v>
      </c>
      <c r="D60" s="17" t="s">
        <v>230</v>
      </c>
      <c r="E60" s="37"/>
      <c r="F60" s="37"/>
      <c r="G60" s="37"/>
      <c r="H60" s="38"/>
      <c r="I60" s="38"/>
      <c r="J60" s="39"/>
      <c r="K60" s="21" t="s">
        <v>210</v>
      </c>
      <c r="L60" s="22" t="s">
        <v>92</v>
      </c>
      <c r="M60" s="16">
        <v>10</v>
      </c>
      <c r="N60" s="16">
        <v>176</v>
      </c>
      <c r="O60" s="23" t="s">
        <v>58</v>
      </c>
      <c r="P60" s="23" t="s">
        <v>58</v>
      </c>
      <c r="Q60" s="24">
        <v>324</v>
      </c>
      <c r="R60" s="25" t="s">
        <v>231</v>
      </c>
      <c r="S60" s="25" t="s">
        <v>60</v>
      </c>
      <c r="T60" s="36"/>
      <c r="U60" s="27">
        <v>324</v>
      </c>
      <c r="V60" s="28"/>
      <c r="W60" s="29">
        <f t="shared" si="0"/>
        <v>324</v>
      </c>
      <c r="X60" s="30">
        <f t="shared" si="1"/>
        <v>160.80000000000001</v>
      </c>
      <c r="Y60" s="31">
        <f t="shared" ref="Y60:Y66" si="7">W60+X60</f>
        <v>484.8</v>
      </c>
      <c r="Z60" s="32">
        <f t="shared" si="4"/>
        <v>484.8</v>
      </c>
      <c r="AA60" s="33">
        <f t="shared" si="3"/>
        <v>0</v>
      </c>
    </row>
    <row r="61" spans="1:27" s="34" customFormat="1" ht="225" hidden="1" x14ac:dyDescent="0.25">
      <c r="A61" s="16">
        <v>53</v>
      </c>
      <c r="B61" s="17" t="s">
        <v>232</v>
      </c>
      <c r="C61" s="2">
        <f>COUNTA($D$6:$D61)</f>
        <v>56</v>
      </c>
      <c r="D61" s="17" t="s">
        <v>233</v>
      </c>
      <c r="E61" s="37"/>
      <c r="F61" s="37"/>
      <c r="G61" s="37"/>
      <c r="H61" s="38"/>
      <c r="I61" s="38"/>
      <c r="J61" s="39"/>
      <c r="K61" s="21" t="s">
        <v>210</v>
      </c>
      <c r="L61" s="22" t="s">
        <v>57</v>
      </c>
      <c r="M61" s="16">
        <v>5</v>
      </c>
      <c r="N61" s="16">
        <v>16</v>
      </c>
      <c r="O61" s="23" t="s">
        <v>58</v>
      </c>
      <c r="P61" s="23" t="s">
        <v>58</v>
      </c>
      <c r="Q61" s="24">
        <v>208</v>
      </c>
      <c r="R61" s="25" t="s">
        <v>234</v>
      </c>
      <c r="S61" s="25" t="s">
        <v>60</v>
      </c>
      <c r="T61" s="40" t="s">
        <v>235</v>
      </c>
      <c r="U61" s="27">
        <v>208</v>
      </c>
      <c r="V61" s="28"/>
      <c r="W61" s="29">
        <f t="shared" si="0"/>
        <v>208</v>
      </c>
      <c r="X61" s="30">
        <f t="shared" si="1"/>
        <v>103.2</v>
      </c>
      <c r="Y61" s="31">
        <f t="shared" si="7"/>
        <v>311.2</v>
      </c>
      <c r="Z61" s="32">
        <f t="shared" si="4"/>
        <v>311.2</v>
      </c>
      <c r="AA61" s="33">
        <f t="shared" si="3"/>
        <v>0</v>
      </c>
    </row>
    <row r="62" spans="1:27" s="34" customFormat="1" ht="93.75" hidden="1" x14ac:dyDescent="0.25">
      <c r="A62" s="16">
        <v>90</v>
      </c>
      <c r="B62" s="35" t="s">
        <v>236</v>
      </c>
      <c r="C62" s="2">
        <f>COUNTA($D$6:$D62)</f>
        <v>57</v>
      </c>
      <c r="D62" s="17" t="s">
        <v>237</v>
      </c>
      <c r="E62" s="37"/>
      <c r="F62" s="37"/>
      <c r="G62" s="37"/>
      <c r="H62" s="38"/>
      <c r="I62" s="38"/>
      <c r="J62" s="39"/>
      <c r="K62" s="21" t="s">
        <v>210</v>
      </c>
      <c r="L62" s="22" t="s">
        <v>57</v>
      </c>
      <c r="M62" s="16">
        <v>5</v>
      </c>
      <c r="N62" s="16">
        <v>3</v>
      </c>
      <c r="O62" s="23" t="s">
        <v>58</v>
      </c>
      <c r="P62" s="23" t="s">
        <v>58</v>
      </c>
      <c r="Q62" s="24">
        <v>260</v>
      </c>
      <c r="R62" s="25" t="s">
        <v>238</v>
      </c>
      <c r="S62" s="25" t="s">
        <v>60</v>
      </c>
      <c r="T62" s="26" t="s">
        <v>239</v>
      </c>
      <c r="U62" s="27">
        <v>260</v>
      </c>
      <c r="V62" s="28"/>
      <c r="W62" s="29">
        <f t="shared" si="0"/>
        <v>260</v>
      </c>
      <c r="X62" s="30">
        <f t="shared" si="1"/>
        <v>129</v>
      </c>
      <c r="Y62" s="31">
        <f t="shared" si="7"/>
        <v>389</v>
      </c>
      <c r="Z62" s="32">
        <f t="shared" si="4"/>
        <v>389</v>
      </c>
      <c r="AA62" s="33">
        <f t="shared" si="3"/>
        <v>0</v>
      </c>
    </row>
    <row r="63" spans="1:27" s="34" customFormat="1" ht="131.25" hidden="1" x14ac:dyDescent="0.25">
      <c r="A63" s="16">
        <v>54</v>
      </c>
      <c r="B63" s="35" t="s">
        <v>240</v>
      </c>
      <c r="C63" s="2">
        <f>COUNTA($D$6:$D63)</f>
        <v>58</v>
      </c>
      <c r="D63" s="17" t="s">
        <v>241</v>
      </c>
      <c r="E63" s="37"/>
      <c r="F63" s="37"/>
      <c r="G63" s="37"/>
      <c r="H63" s="38"/>
      <c r="I63" s="38"/>
      <c r="J63" s="39"/>
      <c r="K63" s="21" t="s">
        <v>210</v>
      </c>
      <c r="L63" s="22" t="s">
        <v>64</v>
      </c>
      <c r="M63" s="16">
        <v>2</v>
      </c>
      <c r="N63" s="16">
        <v>16</v>
      </c>
      <c r="O63" s="23">
        <v>22</v>
      </c>
      <c r="P63" s="23" t="s">
        <v>58</v>
      </c>
      <c r="Q63" s="24">
        <v>260</v>
      </c>
      <c r="R63" s="25" t="s">
        <v>242</v>
      </c>
      <c r="S63" s="25" t="s">
        <v>60</v>
      </c>
      <c r="T63" s="36"/>
      <c r="U63" s="27">
        <v>260</v>
      </c>
      <c r="V63" s="28"/>
      <c r="W63" s="29">
        <f t="shared" si="0"/>
        <v>260</v>
      </c>
      <c r="X63" s="30">
        <f t="shared" si="1"/>
        <v>129</v>
      </c>
      <c r="Y63" s="31">
        <f t="shared" si="7"/>
        <v>389</v>
      </c>
      <c r="Z63" s="32">
        <f t="shared" si="4"/>
        <v>389</v>
      </c>
      <c r="AA63" s="33">
        <f t="shared" si="3"/>
        <v>0</v>
      </c>
    </row>
    <row r="64" spans="1:27" s="34" customFormat="1" ht="150" hidden="1" x14ac:dyDescent="0.25">
      <c r="A64" s="16">
        <v>55</v>
      </c>
      <c r="B64" s="17" t="s">
        <v>243</v>
      </c>
      <c r="C64" s="2">
        <f>COUNTA($D$6:$D64)</f>
        <v>59</v>
      </c>
      <c r="D64" s="17" t="s">
        <v>244</v>
      </c>
      <c r="E64" s="37"/>
      <c r="F64" s="37"/>
      <c r="G64" s="37"/>
      <c r="H64" s="38"/>
      <c r="I64" s="38"/>
      <c r="J64" s="39"/>
      <c r="K64" s="76" t="s">
        <v>210</v>
      </c>
      <c r="L64" s="22" t="s">
        <v>64</v>
      </c>
      <c r="M64" s="16">
        <v>2</v>
      </c>
      <c r="N64" s="16">
        <v>183</v>
      </c>
      <c r="O64" s="23">
        <v>22</v>
      </c>
      <c r="P64" s="23" t="s">
        <v>58</v>
      </c>
      <c r="Q64" s="24">
        <v>446</v>
      </c>
      <c r="R64" s="25" t="s">
        <v>245</v>
      </c>
      <c r="S64" s="25" t="s">
        <v>60</v>
      </c>
      <c r="T64" s="36"/>
      <c r="U64" s="27">
        <v>446</v>
      </c>
      <c r="V64" s="28"/>
      <c r="W64" s="29">
        <f t="shared" si="0"/>
        <v>446</v>
      </c>
      <c r="X64" s="30">
        <f t="shared" si="1"/>
        <v>221.3</v>
      </c>
      <c r="Y64" s="31">
        <f t="shared" si="7"/>
        <v>667.3</v>
      </c>
      <c r="Z64" s="32">
        <f t="shared" si="4"/>
        <v>667.3</v>
      </c>
      <c r="AA64" s="33">
        <f t="shared" si="3"/>
        <v>0</v>
      </c>
    </row>
    <row r="65" spans="1:27" s="34" customFormat="1" ht="37.5" hidden="1" x14ac:dyDescent="0.25">
      <c r="A65" s="16">
        <v>56</v>
      </c>
      <c r="B65" s="35" t="s">
        <v>246</v>
      </c>
      <c r="C65" s="2">
        <f>COUNTA($D$6:$D65)</f>
        <v>60</v>
      </c>
      <c r="D65" s="17" t="s">
        <v>247</v>
      </c>
      <c r="E65" s="37"/>
      <c r="F65" s="37"/>
      <c r="G65" s="37"/>
      <c r="H65" s="38"/>
      <c r="I65" s="38"/>
      <c r="J65" s="39"/>
      <c r="K65" s="21" t="s">
        <v>210</v>
      </c>
      <c r="L65" s="22" t="s">
        <v>64</v>
      </c>
      <c r="M65" s="16">
        <v>2</v>
      </c>
      <c r="N65" s="16">
        <v>191</v>
      </c>
      <c r="O65" s="23">
        <v>22</v>
      </c>
      <c r="P65" s="23" t="s">
        <v>58</v>
      </c>
      <c r="Q65" s="24">
        <v>208</v>
      </c>
      <c r="R65" s="25" t="s">
        <v>248</v>
      </c>
      <c r="S65" s="25" t="s">
        <v>60</v>
      </c>
      <c r="T65" s="36"/>
      <c r="U65" s="27">
        <v>208</v>
      </c>
      <c r="V65" s="28"/>
      <c r="W65" s="29">
        <f t="shared" si="0"/>
        <v>208</v>
      </c>
      <c r="X65" s="30">
        <f t="shared" si="1"/>
        <v>103.2</v>
      </c>
      <c r="Y65" s="31">
        <f t="shared" si="7"/>
        <v>311.2</v>
      </c>
      <c r="Z65" s="32">
        <f t="shared" si="4"/>
        <v>311.2</v>
      </c>
      <c r="AA65" s="33">
        <f t="shared" si="3"/>
        <v>0</v>
      </c>
    </row>
    <row r="66" spans="1:27" s="34" customFormat="1" ht="37.5" hidden="1" x14ac:dyDescent="0.25">
      <c r="A66" s="16">
        <v>57</v>
      </c>
      <c r="B66" s="17" t="s">
        <v>249</v>
      </c>
      <c r="C66" s="2">
        <f>COUNTA($D$6:$D66)</f>
        <v>61</v>
      </c>
      <c r="D66" s="17" t="s">
        <v>250</v>
      </c>
      <c r="E66" s="37"/>
      <c r="F66" s="37"/>
      <c r="G66" s="37"/>
      <c r="H66" s="38"/>
      <c r="I66" s="38"/>
      <c r="J66" s="39"/>
      <c r="K66" s="21" t="s">
        <v>210</v>
      </c>
      <c r="L66" s="22" t="s">
        <v>64</v>
      </c>
      <c r="M66" s="16">
        <v>2</v>
      </c>
      <c r="N66" s="16">
        <v>176</v>
      </c>
      <c r="O66" s="23">
        <v>22</v>
      </c>
      <c r="P66" s="23" t="s">
        <v>58</v>
      </c>
      <c r="Q66" s="24">
        <v>364</v>
      </c>
      <c r="R66" s="25" t="s">
        <v>251</v>
      </c>
      <c r="S66" s="25" t="s">
        <v>60</v>
      </c>
      <c r="T66" s="36"/>
      <c r="U66" s="27">
        <v>364</v>
      </c>
      <c r="V66" s="28"/>
      <c r="W66" s="29">
        <f t="shared" si="0"/>
        <v>364</v>
      </c>
      <c r="X66" s="30">
        <f t="shared" si="1"/>
        <v>180.6</v>
      </c>
      <c r="Y66" s="31">
        <f t="shared" si="7"/>
        <v>544.6</v>
      </c>
      <c r="Z66" s="32">
        <f t="shared" si="4"/>
        <v>544.6</v>
      </c>
      <c r="AA66" s="33">
        <f t="shared" si="3"/>
        <v>0</v>
      </c>
    </row>
    <row r="67" spans="1:27" s="74" customFormat="1" ht="131.25" hidden="1" x14ac:dyDescent="0.25">
      <c r="A67" s="71">
        <v>58</v>
      </c>
      <c r="B67" s="17" t="s">
        <v>252</v>
      </c>
      <c r="C67" s="2">
        <f>COUNTA($D$6:$D67)</f>
        <v>62</v>
      </c>
      <c r="D67" s="46" t="s">
        <v>253</v>
      </c>
      <c r="E67" s="47"/>
      <c r="F67" s="47"/>
      <c r="G67" s="47"/>
      <c r="H67" s="48"/>
      <c r="I67" s="48"/>
      <c r="J67" s="49"/>
      <c r="K67" s="50" t="s">
        <v>210</v>
      </c>
      <c r="L67" s="51" t="s">
        <v>64</v>
      </c>
      <c r="M67" s="52">
        <v>2</v>
      </c>
      <c r="N67" s="52">
        <v>69</v>
      </c>
      <c r="O67" s="53">
        <v>22</v>
      </c>
      <c r="P67" s="53" t="s">
        <v>58</v>
      </c>
      <c r="Q67" s="54">
        <v>380</v>
      </c>
      <c r="R67" s="55" t="s">
        <v>254</v>
      </c>
      <c r="S67" s="25" t="s">
        <v>60</v>
      </c>
      <c r="T67" s="58"/>
      <c r="U67" s="56">
        <v>380</v>
      </c>
      <c r="V67" s="73"/>
      <c r="W67" s="29">
        <f t="shared" si="0"/>
        <v>380</v>
      </c>
      <c r="X67" s="30">
        <f t="shared" si="1"/>
        <v>188.5</v>
      </c>
      <c r="Y67" s="31">
        <f>W67+X67+340</f>
        <v>908.5</v>
      </c>
      <c r="Z67" s="32">
        <f>Y67-340</f>
        <v>568.5</v>
      </c>
      <c r="AA67" s="57">
        <f t="shared" si="3"/>
        <v>340</v>
      </c>
    </row>
    <row r="68" spans="1:27" s="34" customFormat="1" ht="112.5" hidden="1" x14ac:dyDescent="0.25">
      <c r="A68" s="16">
        <v>59</v>
      </c>
      <c r="B68" s="17" t="s">
        <v>255</v>
      </c>
      <c r="C68" s="2">
        <f>COUNTA($D$6:$D68)</f>
        <v>63</v>
      </c>
      <c r="D68" s="17" t="s">
        <v>256</v>
      </c>
      <c r="E68" s="37"/>
      <c r="F68" s="37"/>
      <c r="G68" s="37"/>
      <c r="H68" s="38"/>
      <c r="I68" s="38"/>
      <c r="J68" s="39"/>
      <c r="K68" s="76" t="s">
        <v>210</v>
      </c>
      <c r="L68" s="22" t="s">
        <v>57</v>
      </c>
      <c r="M68" s="16">
        <v>5</v>
      </c>
      <c r="N68" s="16">
        <v>62</v>
      </c>
      <c r="O68" s="23" t="s">
        <v>58</v>
      </c>
      <c r="P68" s="23" t="s">
        <v>58</v>
      </c>
      <c r="Q68" s="24">
        <v>206</v>
      </c>
      <c r="R68" s="25" t="s">
        <v>257</v>
      </c>
      <c r="S68" s="25" t="s">
        <v>60</v>
      </c>
      <c r="T68" s="36"/>
      <c r="U68" s="27">
        <v>206</v>
      </c>
      <c r="V68" s="28"/>
      <c r="W68" s="29">
        <f t="shared" si="0"/>
        <v>206</v>
      </c>
      <c r="X68" s="30">
        <f t="shared" si="1"/>
        <v>102.2</v>
      </c>
      <c r="Y68" s="31">
        <f t="shared" ref="Y68:Y73" si="8">W68+X68</f>
        <v>308.2</v>
      </c>
      <c r="Z68" s="32">
        <f t="shared" si="4"/>
        <v>308.2</v>
      </c>
      <c r="AA68" s="33">
        <f t="shared" si="3"/>
        <v>0</v>
      </c>
    </row>
    <row r="69" spans="1:27" s="34" customFormat="1" ht="37.5" hidden="1" x14ac:dyDescent="0.25">
      <c r="A69" s="16">
        <v>60</v>
      </c>
      <c r="B69" s="35" t="s">
        <v>258</v>
      </c>
      <c r="C69" s="2">
        <f>COUNTA($D$6:$D69)</f>
        <v>64</v>
      </c>
      <c r="D69" s="17" t="s">
        <v>259</v>
      </c>
      <c r="E69" s="37"/>
      <c r="F69" s="37"/>
      <c r="G69" s="37"/>
      <c r="H69" s="38"/>
      <c r="I69" s="38"/>
      <c r="J69" s="39"/>
      <c r="K69" s="76" t="s">
        <v>210</v>
      </c>
      <c r="L69" s="22" t="s">
        <v>67</v>
      </c>
      <c r="M69" s="16">
        <v>1</v>
      </c>
      <c r="N69" s="16">
        <v>159</v>
      </c>
      <c r="O69" s="23" t="s">
        <v>58</v>
      </c>
      <c r="P69" s="23" t="s">
        <v>58</v>
      </c>
      <c r="Q69" s="66">
        <v>260</v>
      </c>
      <c r="R69" s="67" t="s">
        <v>258</v>
      </c>
      <c r="S69" s="25" t="s">
        <v>60</v>
      </c>
      <c r="T69" s="36"/>
      <c r="U69" s="27">
        <v>260</v>
      </c>
      <c r="V69" s="28"/>
      <c r="W69" s="29">
        <f t="shared" si="0"/>
        <v>260</v>
      </c>
      <c r="X69" s="30">
        <f t="shared" si="1"/>
        <v>129</v>
      </c>
      <c r="Y69" s="31">
        <f t="shared" si="8"/>
        <v>389</v>
      </c>
      <c r="Z69" s="32">
        <f t="shared" si="4"/>
        <v>389</v>
      </c>
      <c r="AA69" s="33">
        <f t="shared" si="3"/>
        <v>0</v>
      </c>
    </row>
    <row r="70" spans="1:27" s="34" customFormat="1" ht="93.75" hidden="1" x14ac:dyDescent="0.25">
      <c r="A70" s="16">
        <v>61</v>
      </c>
      <c r="B70" s="17" t="s">
        <v>260</v>
      </c>
      <c r="C70" s="2">
        <f>COUNTA($D$6:$D70)</f>
        <v>65</v>
      </c>
      <c r="D70" s="17" t="s">
        <v>261</v>
      </c>
      <c r="E70" s="37"/>
      <c r="F70" s="37"/>
      <c r="G70" s="37"/>
      <c r="H70" s="38"/>
      <c r="I70" s="38"/>
      <c r="J70" s="39"/>
      <c r="K70" s="21" t="s">
        <v>210</v>
      </c>
      <c r="L70" s="22" t="s">
        <v>57</v>
      </c>
      <c r="M70" s="16">
        <v>1</v>
      </c>
      <c r="N70" s="16">
        <v>182</v>
      </c>
      <c r="O70" s="23" t="s">
        <v>58</v>
      </c>
      <c r="P70" s="23" t="s">
        <v>58</v>
      </c>
      <c r="Q70" s="24">
        <v>364</v>
      </c>
      <c r="R70" s="25" t="s">
        <v>262</v>
      </c>
      <c r="S70" s="25" t="s">
        <v>60</v>
      </c>
      <c r="T70" s="26" t="s">
        <v>263</v>
      </c>
      <c r="U70" s="27">
        <v>364</v>
      </c>
      <c r="V70" s="28"/>
      <c r="W70" s="29">
        <f t="shared" ref="W70:W133" si="9">U70-V70</f>
        <v>364</v>
      </c>
      <c r="X70" s="30">
        <f t="shared" ref="X70:X133" si="10">ROUND((((W70*100)/$Y$267)*$Y$269)/100,1)</f>
        <v>180.6</v>
      </c>
      <c r="Y70" s="31">
        <f t="shared" si="8"/>
        <v>544.6</v>
      </c>
      <c r="Z70" s="32">
        <f t="shared" si="4"/>
        <v>544.6</v>
      </c>
      <c r="AA70" s="33">
        <f t="shared" ref="AA70:AA133" si="11">Y70-Z70</f>
        <v>0</v>
      </c>
    </row>
    <row r="71" spans="1:27" s="34" customFormat="1" ht="112.5" hidden="1" x14ac:dyDescent="0.25">
      <c r="A71" s="16">
        <v>63</v>
      </c>
      <c r="B71" s="17" t="s">
        <v>264</v>
      </c>
      <c r="C71" s="2">
        <f>COUNTA($D$6:$D71)</f>
        <v>66</v>
      </c>
      <c r="D71" s="17" t="s">
        <v>265</v>
      </c>
      <c r="E71" s="37"/>
      <c r="F71" s="37"/>
      <c r="G71" s="37"/>
      <c r="H71" s="38"/>
      <c r="I71" s="38"/>
      <c r="J71" s="39"/>
      <c r="K71" s="21" t="s">
        <v>210</v>
      </c>
      <c r="L71" s="22" t="s">
        <v>64</v>
      </c>
      <c r="M71" s="16">
        <v>2</v>
      </c>
      <c r="N71" s="16">
        <v>186</v>
      </c>
      <c r="O71" s="23">
        <v>22</v>
      </c>
      <c r="P71" s="23" t="s">
        <v>58</v>
      </c>
      <c r="Q71" s="24">
        <v>260</v>
      </c>
      <c r="R71" s="25" t="s">
        <v>266</v>
      </c>
      <c r="S71" s="25" t="s">
        <v>60</v>
      </c>
      <c r="T71" s="36"/>
      <c r="U71" s="27">
        <v>260</v>
      </c>
      <c r="V71" s="28"/>
      <c r="W71" s="29">
        <f t="shared" si="9"/>
        <v>260</v>
      </c>
      <c r="X71" s="30">
        <f t="shared" si="10"/>
        <v>129</v>
      </c>
      <c r="Y71" s="31">
        <f t="shared" si="8"/>
        <v>389</v>
      </c>
      <c r="Z71" s="32">
        <f t="shared" ref="Z71:Z102" si="12">Y71</f>
        <v>389</v>
      </c>
      <c r="AA71" s="33">
        <f t="shared" si="11"/>
        <v>0</v>
      </c>
    </row>
    <row r="72" spans="1:27" s="34" customFormat="1" ht="37.5" hidden="1" x14ac:dyDescent="0.25">
      <c r="A72" s="16">
        <v>85</v>
      </c>
      <c r="B72" s="35" t="s">
        <v>267</v>
      </c>
      <c r="C72" s="2">
        <f>COUNTA($D$6:$D72)</f>
        <v>67</v>
      </c>
      <c r="D72" s="17" t="s">
        <v>268</v>
      </c>
      <c r="E72" s="37"/>
      <c r="F72" s="37"/>
      <c r="G72" s="37"/>
      <c r="H72" s="38"/>
      <c r="I72" s="38"/>
      <c r="J72" s="39"/>
      <c r="K72" s="21" t="s">
        <v>210</v>
      </c>
      <c r="L72" s="22" t="s">
        <v>57</v>
      </c>
      <c r="M72" s="16">
        <v>5</v>
      </c>
      <c r="N72" s="16">
        <v>21</v>
      </c>
      <c r="O72" s="23" t="s">
        <v>58</v>
      </c>
      <c r="P72" s="23" t="s">
        <v>58</v>
      </c>
      <c r="Q72" s="24">
        <v>104</v>
      </c>
      <c r="R72" s="25" t="s">
        <v>269</v>
      </c>
      <c r="S72" s="25" t="s">
        <v>60</v>
      </c>
      <c r="T72" s="36"/>
      <c r="U72" s="27">
        <v>104</v>
      </c>
      <c r="V72" s="28"/>
      <c r="W72" s="29">
        <f t="shared" si="9"/>
        <v>104</v>
      </c>
      <c r="X72" s="30">
        <f t="shared" si="10"/>
        <v>51.6</v>
      </c>
      <c r="Y72" s="31">
        <f t="shared" si="8"/>
        <v>155.6</v>
      </c>
      <c r="Z72" s="32">
        <f t="shared" si="12"/>
        <v>155.6</v>
      </c>
      <c r="AA72" s="33">
        <f t="shared" si="11"/>
        <v>0</v>
      </c>
    </row>
    <row r="73" spans="1:27" s="34" customFormat="1" ht="168.75" hidden="1" x14ac:dyDescent="0.25">
      <c r="A73" s="16">
        <v>64</v>
      </c>
      <c r="B73" s="17" t="s">
        <v>270</v>
      </c>
      <c r="C73" s="2">
        <f>COUNTA($D$6:$D73)</f>
        <v>68</v>
      </c>
      <c r="D73" s="17" t="s">
        <v>271</v>
      </c>
      <c r="E73" s="37"/>
      <c r="F73" s="37"/>
      <c r="G73" s="37"/>
      <c r="H73" s="38"/>
      <c r="I73" s="38"/>
      <c r="J73" s="39"/>
      <c r="K73" s="21" t="s">
        <v>210</v>
      </c>
      <c r="L73" s="22" t="s">
        <v>57</v>
      </c>
      <c r="M73" s="16">
        <v>5</v>
      </c>
      <c r="N73" s="16">
        <v>17</v>
      </c>
      <c r="O73" s="23" t="s">
        <v>58</v>
      </c>
      <c r="P73" s="23" t="s">
        <v>58</v>
      </c>
      <c r="Q73" s="24">
        <v>310</v>
      </c>
      <c r="R73" s="25" t="s">
        <v>272</v>
      </c>
      <c r="S73" s="25" t="s">
        <v>60</v>
      </c>
      <c r="T73" s="36"/>
      <c r="U73" s="27">
        <f>310</f>
        <v>310</v>
      </c>
      <c r="V73" s="28"/>
      <c r="W73" s="29">
        <f t="shared" si="9"/>
        <v>310</v>
      </c>
      <c r="X73" s="30">
        <f t="shared" si="10"/>
        <v>153.80000000000001</v>
      </c>
      <c r="Y73" s="31">
        <f t="shared" si="8"/>
        <v>463.8</v>
      </c>
      <c r="Z73" s="32">
        <f t="shared" si="12"/>
        <v>463.8</v>
      </c>
      <c r="AA73" s="33">
        <f t="shared" si="11"/>
        <v>0</v>
      </c>
    </row>
    <row r="74" spans="1:27" s="34" customFormat="1" ht="93.75" hidden="1" x14ac:dyDescent="0.25">
      <c r="A74" s="16">
        <v>65</v>
      </c>
      <c r="B74" s="35" t="s">
        <v>273</v>
      </c>
      <c r="C74" s="2">
        <f>COUNTA($D$6:$D74)</f>
        <v>69</v>
      </c>
      <c r="D74" s="46" t="s">
        <v>274</v>
      </c>
      <c r="E74" s="37"/>
      <c r="F74" s="37"/>
      <c r="G74" s="37"/>
      <c r="H74" s="38"/>
      <c r="I74" s="38"/>
      <c r="J74" s="39"/>
      <c r="K74" s="50" t="s">
        <v>210</v>
      </c>
      <c r="L74" s="51" t="s">
        <v>64</v>
      </c>
      <c r="M74" s="52">
        <v>2</v>
      </c>
      <c r="N74" s="52">
        <v>38</v>
      </c>
      <c r="O74" s="53">
        <v>22</v>
      </c>
      <c r="P74" s="53" t="s">
        <v>58</v>
      </c>
      <c r="Q74" s="115" t="s">
        <v>275</v>
      </c>
      <c r="R74" s="55" t="s">
        <v>276</v>
      </c>
      <c r="S74" s="25" t="s">
        <v>60</v>
      </c>
      <c r="T74" s="26" t="s">
        <v>277</v>
      </c>
      <c r="U74" s="56">
        <f>208+192</f>
        <v>400</v>
      </c>
      <c r="V74" s="28"/>
      <c r="W74" s="29">
        <f t="shared" si="9"/>
        <v>400</v>
      </c>
      <c r="X74" s="30">
        <f t="shared" si="10"/>
        <v>198.5</v>
      </c>
      <c r="Y74" s="31">
        <f>W74+X74+42</f>
        <v>640.5</v>
      </c>
      <c r="Z74" s="32">
        <f>Y74-42</f>
        <v>598.5</v>
      </c>
      <c r="AA74" s="57">
        <f t="shared" si="11"/>
        <v>42</v>
      </c>
    </row>
    <row r="75" spans="1:27" s="34" customFormat="1" ht="37.5" hidden="1" x14ac:dyDescent="0.25">
      <c r="A75" s="16">
        <v>66</v>
      </c>
      <c r="B75" s="35" t="s">
        <v>278</v>
      </c>
      <c r="C75" s="2">
        <f>COUNTA($D$6:$D75)</f>
        <v>70</v>
      </c>
      <c r="D75" s="17" t="s">
        <v>279</v>
      </c>
      <c r="E75" s="37"/>
      <c r="F75" s="37"/>
      <c r="G75" s="37"/>
      <c r="H75" s="38"/>
      <c r="I75" s="38"/>
      <c r="J75" s="39"/>
      <c r="K75" s="21" t="s">
        <v>210</v>
      </c>
      <c r="L75" s="22" t="s">
        <v>85</v>
      </c>
      <c r="M75" s="52" t="s">
        <v>58</v>
      </c>
      <c r="N75" s="52" t="s">
        <v>58</v>
      </c>
      <c r="O75" s="53" t="s">
        <v>58</v>
      </c>
      <c r="P75" s="53" t="s">
        <v>58</v>
      </c>
      <c r="Q75" s="24">
        <v>145</v>
      </c>
      <c r="R75" s="25" t="s">
        <v>280</v>
      </c>
      <c r="S75" s="25" t="s">
        <v>60</v>
      </c>
      <c r="T75" s="36"/>
      <c r="U75" s="27">
        <v>145</v>
      </c>
      <c r="V75" s="28"/>
      <c r="W75" s="29">
        <f t="shared" si="9"/>
        <v>145</v>
      </c>
      <c r="X75" s="30">
        <f t="shared" si="10"/>
        <v>71.900000000000006</v>
      </c>
      <c r="Y75" s="31">
        <f t="shared" ref="Y75:Y124" si="13">W75+X75</f>
        <v>216.9</v>
      </c>
      <c r="Z75" s="32">
        <f t="shared" si="12"/>
        <v>216.9</v>
      </c>
      <c r="AA75" s="33">
        <f t="shared" si="11"/>
        <v>0</v>
      </c>
    </row>
    <row r="76" spans="1:27" s="34" customFormat="1" ht="37.5" hidden="1" x14ac:dyDescent="0.25">
      <c r="A76" s="16">
        <v>67</v>
      </c>
      <c r="B76" s="35" t="s">
        <v>281</v>
      </c>
      <c r="C76" s="2">
        <f>COUNTA($D$6:$D76)</f>
        <v>71</v>
      </c>
      <c r="D76" s="17" t="s">
        <v>282</v>
      </c>
      <c r="E76" s="37"/>
      <c r="F76" s="37"/>
      <c r="G76" s="37"/>
      <c r="H76" s="38"/>
      <c r="I76" s="38"/>
      <c r="J76" s="39"/>
      <c r="K76" s="21" t="s">
        <v>210</v>
      </c>
      <c r="L76" s="22" t="s">
        <v>64</v>
      </c>
      <c r="M76" s="16">
        <v>2</v>
      </c>
      <c r="N76" s="16">
        <v>185</v>
      </c>
      <c r="O76" s="23">
        <v>22</v>
      </c>
      <c r="P76" s="23" t="s">
        <v>58</v>
      </c>
      <c r="Q76" s="24">
        <v>260</v>
      </c>
      <c r="R76" s="25" t="s">
        <v>283</v>
      </c>
      <c r="S76" s="25" t="s">
        <v>60</v>
      </c>
      <c r="T76" s="36"/>
      <c r="U76" s="27">
        <v>260</v>
      </c>
      <c r="V76" s="28"/>
      <c r="W76" s="29">
        <f t="shared" si="9"/>
        <v>260</v>
      </c>
      <c r="X76" s="30">
        <f t="shared" si="10"/>
        <v>129</v>
      </c>
      <c r="Y76" s="31">
        <f t="shared" si="13"/>
        <v>389</v>
      </c>
      <c r="Z76" s="32">
        <f t="shared" si="12"/>
        <v>389</v>
      </c>
      <c r="AA76" s="33">
        <f t="shared" si="11"/>
        <v>0</v>
      </c>
    </row>
    <row r="77" spans="1:27" s="34" customFormat="1" ht="37.5" hidden="1" x14ac:dyDescent="0.25">
      <c r="A77" s="16">
        <v>70</v>
      </c>
      <c r="B77" s="35" t="s">
        <v>284</v>
      </c>
      <c r="C77" s="2">
        <f>COUNTA($D$6:$D77)</f>
        <v>72</v>
      </c>
      <c r="D77" s="17" t="s">
        <v>285</v>
      </c>
      <c r="E77" s="37"/>
      <c r="F77" s="37"/>
      <c r="G77" s="37"/>
      <c r="H77" s="38"/>
      <c r="I77" s="38"/>
      <c r="J77" s="39"/>
      <c r="K77" s="21" t="s">
        <v>210</v>
      </c>
      <c r="L77" s="22" t="s">
        <v>64</v>
      </c>
      <c r="M77" s="16">
        <v>2</v>
      </c>
      <c r="N77" s="16">
        <v>171</v>
      </c>
      <c r="O77" s="23">
        <v>22</v>
      </c>
      <c r="P77" s="23" t="s">
        <v>58</v>
      </c>
      <c r="Q77" s="24">
        <v>312</v>
      </c>
      <c r="R77" s="25" t="s">
        <v>286</v>
      </c>
      <c r="S77" s="25" t="s">
        <v>60</v>
      </c>
      <c r="T77" s="36"/>
      <c r="U77" s="27">
        <v>312</v>
      </c>
      <c r="V77" s="28"/>
      <c r="W77" s="29">
        <f t="shared" si="9"/>
        <v>312</v>
      </c>
      <c r="X77" s="30">
        <f t="shared" si="10"/>
        <v>154.80000000000001</v>
      </c>
      <c r="Y77" s="31">
        <f t="shared" si="13"/>
        <v>466.8</v>
      </c>
      <c r="Z77" s="32">
        <f t="shared" si="12"/>
        <v>466.8</v>
      </c>
      <c r="AA77" s="33">
        <f t="shared" si="11"/>
        <v>0</v>
      </c>
    </row>
    <row r="78" spans="1:27" s="34" customFormat="1" ht="37.5" hidden="1" x14ac:dyDescent="0.25">
      <c r="A78" s="16">
        <v>71</v>
      </c>
      <c r="B78" s="35" t="s">
        <v>287</v>
      </c>
      <c r="C78" s="2">
        <f>COUNTA($D$6:$D78)</f>
        <v>73</v>
      </c>
      <c r="D78" s="17" t="s">
        <v>288</v>
      </c>
      <c r="E78" s="37"/>
      <c r="F78" s="37"/>
      <c r="G78" s="37"/>
      <c r="H78" s="38"/>
      <c r="I78" s="38"/>
      <c r="J78" s="39"/>
      <c r="K78" s="21" t="s">
        <v>210</v>
      </c>
      <c r="L78" s="22" t="s">
        <v>92</v>
      </c>
      <c r="M78" s="16">
        <v>10</v>
      </c>
      <c r="N78" s="16">
        <v>185</v>
      </c>
      <c r="O78" s="23" t="s">
        <v>58</v>
      </c>
      <c r="P78" s="23" t="s">
        <v>58</v>
      </c>
      <c r="Q78" s="24">
        <v>156</v>
      </c>
      <c r="R78" s="25" t="s">
        <v>289</v>
      </c>
      <c r="S78" s="25" t="s">
        <v>60</v>
      </c>
      <c r="T78" s="36"/>
      <c r="U78" s="27">
        <v>156</v>
      </c>
      <c r="V78" s="28"/>
      <c r="W78" s="29">
        <f t="shared" si="9"/>
        <v>156</v>
      </c>
      <c r="X78" s="30">
        <f t="shared" si="10"/>
        <v>77.400000000000006</v>
      </c>
      <c r="Y78" s="31">
        <f t="shared" si="13"/>
        <v>233.4</v>
      </c>
      <c r="Z78" s="32">
        <f t="shared" si="12"/>
        <v>233.4</v>
      </c>
      <c r="AA78" s="33">
        <f t="shared" si="11"/>
        <v>0</v>
      </c>
    </row>
    <row r="79" spans="1:27" s="34" customFormat="1" ht="37.5" hidden="1" x14ac:dyDescent="0.25">
      <c r="A79" s="16">
        <v>72</v>
      </c>
      <c r="B79" s="35" t="s">
        <v>290</v>
      </c>
      <c r="C79" s="2">
        <f>COUNTA($D$6:$D79)</f>
        <v>74</v>
      </c>
      <c r="D79" s="17" t="s">
        <v>291</v>
      </c>
      <c r="E79" s="37"/>
      <c r="F79" s="37"/>
      <c r="G79" s="37"/>
      <c r="H79" s="38"/>
      <c r="I79" s="38"/>
      <c r="J79" s="39"/>
      <c r="K79" s="21" t="s">
        <v>210</v>
      </c>
      <c r="L79" s="22" t="s">
        <v>64</v>
      </c>
      <c r="M79" s="16">
        <v>2</v>
      </c>
      <c r="N79" s="16">
        <v>193</v>
      </c>
      <c r="O79" s="23">
        <v>22</v>
      </c>
      <c r="P79" s="23" t="s">
        <v>58</v>
      </c>
      <c r="Q79" s="24">
        <v>364</v>
      </c>
      <c r="R79" s="25" t="s">
        <v>292</v>
      </c>
      <c r="S79" s="25" t="s">
        <v>60</v>
      </c>
      <c r="T79" s="36"/>
      <c r="U79" s="27">
        <v>364</v>
      </c>
      <c r="V79" s="28"/>
      <c r="W79" s="29">
        <f t="shared" si="9"/>
        <v>364</v>
      </c>
      <c r="X79" s="30">
        <f t="shared" si="10"/>
        <v>180.6</v>
      </c>
      <c r="Y79" s="31">
        <f t="shared" si="13"/>
        <v>544.6</v>
      </c>
      <c r="Z79" s="32">
        <f t="shared" si="12"/>
        <v>544.6</v>
      </c>
      <c r="AA79" s="33">
        <f t="shared" si="11"/>
        <v>0</v>
      </c>
    </row>
    <row r="80" spans="1:27" s="34" customFormat="1" ht="37.5" hidden="1" x14ac:dyDescent="0.25">
      <c r="A80" s="16">
        <v>73</v>
      </c>
      <c r="B80" s="35" t="s">
        <v>293</v>
      </c>
      <c r="C80" s="2">
        <f>COUNTA($D$6:$D80)</f>
        <v>75</v>
      </c>
      <c r="D80" s="17" t="s">
        <v>294</v>
      </c>
      <c r="E80" s="37"/>
      <c r="F80" s="37"/>
      <c r="G80" s="37"/>
      <c r="H80" s="38"/>
      <c r="I80" s="38"/>
      <c r="J80" s="39"/>
      <c r="K80" s="21" t="s">
        <v>210</v>
      </c>
      <c r="L80" s="22" t="s">
        <v>57</v>
      </c>
      <c r="M80" s="16">
        <v>5</v>
      </c>
      <c r="N80" s="16">
        <v>41</v>
      </c>
      <c r="O80" s="23" t="s">
        <v>58</v>
      </c>
      <c r="P80" s="23" t="s">
        <v>58</v>
      </c>
      <c r="Q80" s="24">
        <v>364</v>
      </c>
      <c r="R80" s="25" t="s">
        <v>295</v>
      </c>
      <c r="S80" s="25" t="s">
        <v>60</v>
      </c>
      <c r="T80" s="36"/>
      <c r="U80" s="27">
        <v>364</v>
      </c>
      <c r="V80" s="28"/>
      <c r="W80" s="29">
        <f t="shared" si="9"/>
        <v>364</v>
      </c>
      <c r="X80" s="30">
        <f t="shared" si="10"/>
        <v>180.6</v>
      </c>
      <c r="Y80" s="31">
        <f t="shared" si="13"/>
        <v>544.6</v>
      </c>
      <c r="Z80" s="32">
        <f t="shared" si="12"/>
        <v>544.6</v>
      </c>
      <c r="AA80" s="33">
        <f t="shared" si="11"/>
        <v>0</v>
      </c>
    </row>
    <row r="81" spans="1:27" s="34" customFormat="1" ht="37.5" hidden="1" x14ac:dyDescent="0.25">
      <c r="A81" s="16">
        <v>74</v>
      </c>
      <c r="B81" s="35" t="s">
        <v>296</v>
      </c>
      <c r="C81" s="2">
        <f>COUNTA($D$6:$D81)</f>
        <v>76</v>
      </c>
      <c r="D81" s="17" t="s">
        <v>297</v>
      </c>
      <c r="E81" s="37"/>
      <c r="F81" s="37"/>
      <c r="G81" s="37"/>
      <c r="H81" s="38"/>
      <c r="I81" s="38"/>
      <c r="J81" s="39"/>
      <c r="K81" s="21" t="s">
        <v>210</v>
      </c>
      <c r="L81" s="22" t="s">
        <v>85</v>
      </c>
      <c r="M81" s="16" t="s">
        <v>58</v>
      </c>
      <c r="N81" s="16" t="s">
        <v>58</v>
      </c>
      <c r="O81" s="23" t="s">
        <v>58</v>
      </c>
      <c r="P81" s="23" t="s">
        <v>58</v>
      </c>
      <c r="Q81" s="24">
        <v>312</v>
      </c>
      <c r="R81" s="25" t="s">
        <v>296</v>
      </c>
      <c r="S81" s="25" t="s">
        <v>60</v>
      </c>
      <c r="T81" s="36"/>
      <c r="U81" s="27">
        <v>312</v>
      </c>
      <c r="V81" s="28"/>
      <c r="W81" s="29">
        <f t="shared" si="9"/>
        <v>312</v>
      </c>
      <c r="X81" s="30">
        <f t="shared" si="10"/>
        <v>154.80000000000001</v>
      </c>
      <c r="Y81" s="31">
        <f t="shared" si="13"/>
        <v>466.8</v>
      </c>
      <c r="Z81" s="32">
        <f t="shared" si="12"/>
        <v>466.8</v>
      </c>
      <c r="AA81" s="33">
        <f t="shared" si="11"/>
        <v>0</v>
      </c>
    </row>
    <row r="82" spans="1:27" s="34" customFormat="1" ht="131.25" hidden="1" x14ac:dyDescent="0.25">
      <c r="A82" s="16">
        <v>75</v>
      </c>
      <c r="B82" s="17" t="s">
        <v>298</v>
      </c>
      <c r="C82" s="2">
        <f>COUNTA($D$6:$D82)</f>
        <v>77</v>
      </c>
      <c r="D82" s="17" t="s">
        <v>299</v>
      </c>
      <c r="E82" s="37"/>
      <c r="F82" s="37"/>
      <c r="G82" s="37"/>
      <c r="H82" s="38"/>
      <c r="I82" s="38"/>
      <c r="J82" s="39"/>
      <c r="K82" s="21" t="s">
        <v>210</v>
      </c>
      <c r="L82" s="22" t="s">
        <v>57</v>
      </c>
      <c r="M82" s="16">
        <v>5</v>
      </c>
      <c r="N82" s="16">
        <v>31</v>
      </c>
      <c r="O82" s="23" t="s">
        <v>58</v>
      </c>
      <c r="P82" s="23" t="s">
        <v>58</v>
      </c>
      <c r="Q82" s="24">
        <v>208</v>
      </c>
      <c r="R82" s="25" t="s">
        <v>300</v>
      </c>
      <c r="S82" s="25" t="s">
        <v>60</v>
      </c>
      <c r="T82" s="36"/>
      <c r="U82" s="27">
        <v>208</v>
      </c>
      <c r="V82" s="28"/>
      <c r="W82" s="29">
        <f t="shared" si="9"/>
        <v>208</v>
      </c>
      <c r="X82" s="30">
        <f t="shared" si="10"/>
        <v>103.2</v>
      </c>
      <c r="Y82" s="31">
        <f t="shared" si="13"/>
        <v>311.2</v>
      </c>
      <c r="Z82" s="32">
        <f t="shared" si="12"/>
        <v>311.2</v>
      </c>
      <c r="AA82" s="33">
        <f t="shared" si="11"/>
        <v>0</v>
      </c>
    </row>
    <row r="83" spans="1:27" s="34" customFormat="1" ht="37.5" hidden="1" x14ac:dyDescent="0.25">
      <c r="A83" s="16">
        <v>76</v>
      </c>
      <c r="B83" s="35" t="s">
        <v>301</v>
      </c>
      <c r="C83" s="2">
        <f>COUNTA($D$6:$D83)</f>
        <v>78</v>
      </c>
      <c r="D83" s="116" t="s">
        <v>302</v>
      </c>
      <c r="E83" s="37"/>
      <c r="F83" s="37"/>
      <c r="G83" s="37"/>
      <c r="H83" s="38"/>
      <c r="I83" s="38"/>
      <c r="J83" s="39"/>
      <c r="K83" s="76" t="s">
        <v>210</v>
      </c>
      <c r="L83" s="22" t="s">
        <v>57</v>
      </c>
      <c r="M83" s="16">
        <v>1</v>
      </c>
      <c r="N83" s="16">
        <v>199</v>
      </c>
      <c r="O83" s="23" t="s">
        <v>58</v>
      </c>
      <c r="P83" s="23" t="s">
        <v>58</v>
      </c>
      <c r="Q83" s="24">
        <v>312</v>
      </c>
      <c r="R83" s="25" t="s">
        <v>303</v>
      </c>
      <c r="S83" s="25" t="s">
        <v>60</v>
      </c>
      <c r="T83" s="36"/>
      <c r="U83" s="27">
        <v>312</v>
      </c>
      <c r="V83" s="28"/>
      <c r="W83" s="29">
        <f t="shared" si="9"/>
        <v>312</v>
      </c>
      <c r="X83" s="30">
        <f t="shared" si="10"/>
        <v>154.80000000000001</v>
      </c>
      <c r="Y83" s="31">
        <f t="shared" si="13"/>
        <v>466.8</v>
      </c>
      <c r="Z83" s="32">
        <f t="shared" si="12"/>
        <v>466.8</v>
      </c>
      <c r="AA83" s="33">
        <f t="shared" si="11"/>
        <v>0</v>
      </c>
    </row>
    <row r="84" spans="1:27" s="34" customFormat="1" ht="93.75" hidden="1" x14ac:dyDescent="0.25">
      <c r="A84" s="117">
        <v>77</v>
      </c>
      <c r="B84" s="118" t="s">
        <v>304</v>
      </c>
      <c r="C84" s="2">
        <f>COUNTA($D$6:$D84)</f>
        <v>79</v>
      </c>
      <c r="D84" s="17" t="s">
        <v>305</v>
      </c>
      <c r="E84" s="37"/>
      <c r="F84" s="37"/>
      <c r="G84" s="37"/>
      <c r="H84" s="119"/>
      <c r="I84" s="119"/>
      <c r="J84" s="120"/>
      <c r="K84" s="21" t="s">
        <v>210</v>
      </c>
      <c r="L84" s="22" t="s">
        <v>64</v>
      </c>
      <c r="M84" s="16">
        <v>2</v>
      </c>
      <c r="N84" s="16">
        <v>200</v>
      </c>
      <c r="O84" s="23">
        <v>22</v>
      </c>
      <c r="P84" s="23">
        <v>0</v>
      </c>
      <c r="Q84" s="24">
        <v>157</v>
      </c>
      <c r="R84" s="25" t="s">
        <v>306</v>
      </c>
      <c r="S84" s="25" t="s">
        <v>60</v>
      </c>
      <c r="T84" s="36"/>
      <c r="U84" s="27">
        <v>157</v>
      </c>
      <c r="V84" s="28"/>
      <c r="W84" s="29">
        <f t="shared" si="9"/>
        <v>157</v>
      </c>
      <c r="X84" s="30">
        <f t="shared" si="10"/>
        <v>77.900000000000006</v>
      </c>
      <c r="Y84" s="31">
        <f t="shared" si="13"/>
        <v>234.9</v>
      </c>
      <c r="Z84" s="32">
        <f t="shared" si="12"/>
        <v>234.9</v>
      </c>
      <c r="AA84" s="33">
        <f t="shared" si="11"/>
        <v>0</v>
      </c>
    </row>
    <row r="85" spans="1:27" s="34" customFormat="1" ht="187.5" hidden="1" x14ac:dyDescent="0.25">
      <c r="A85" s="16">
        <v>78</v>
      </c>
      <c r="B85" s="17" t="s">
        <v>307</v>
      </c>
      <c r="C85" s="2">
        <f>COUNTA($D$6:$D85)</f>
        <v>80</v>
      </c>
      <c r="D85" s="17" t="s">
        <v>308</v>
      </c>
      <c r="E85" s="37"/>
      <c r="F85" s="37"/>
      <c r="G85" s="37"/>
      <c r="H85" s="38"/>
      <c r="I85" s="38"/>
      <c r="J85" s="39"/>
      <c r="K85" s="21" t="s">
        <v>210</v>
      </c>
      <c r="L85" s="22" t="s">
        <v>57</v>
      </c>
      <c r="M85" s="16">
        <v>5</v>
      </c>
      <c r="N85" s="16">
        <v>11</v>
      </c>
      <c r="O85" s="23" t="s">
        <v>58</v>
      </c>
      <c r="P85" s="23" t="s">
        <v>58</v>
      </c>
      <c r="Q85" s="24">
        <v>364</v>
      </c>
      <c r="R85" s="25" t="s">
        <v>309</v>
      </c>
      <c r="S85" s="25" t="s">
        <v>60</v>
      </c>
      <c r="T85" s="36"/>
      <c r="U85" s="27">
        <v>364</v>
      </c>
      <c r="V85" s="28"/>
      <c r="W85" s="29">
        <f t="shared" si="9"/>
        <v>364</v>
      </c>
      <c r="X85" s="30">
        <f t="shared" si="10"/>
        <v>180.6</v>
      </c>
      <c r="Y85" s="31">
        <f t="shared" si="13"/>
        <v>544.6</v>
      </c>
      <c r="Z85" s="32">
        <f t="shared" si="12"/>
        <v>544.6</v>
      </c>
      <c r="AA85" s="33">
        <f t="shared" si="11"/>
        <v>0</v>
      </c>
    </row>
    <row r="86" spans="1:27" s="34" customFormat="1" ht="37.5" hidden="1" x14ac:dyDescent="0.25">
      <c r="A86" s="16">
        <v>79</v>
      </c>
      <c r="B86" s="35" t="s">
        <v>310</v>
      </c>
      <c r="C86" s="2">
        <f>COUNTA($D$6:$D86)</f>
        <v>81</v>
      </c>
      <c r="D86" s="17" t="s">
        <v>311</v>
      </c>
      <c r="E86" s="37"/>
      <c r="F86" s="37"/>
      <c r="G86" s="37"/>
      <c r="H86" s="38"/>
      <c r="I86" s="38"/>
      <c r="J86" s="39"/>
      <c r="K86" s="21" t="s">
        <v>210</v>
      </c>
      <c r="L86" s="22" t="s">
        <v>57</v>
      </c>
      <c r="M86" s="16">
        <v>5</v>
      </c>
      <c r="N86" s="16">
        <v>32</v>
      </c>
      <c r="O86" s="23">
        <v>22</v>
      </c>
      <c r="P86" s="23">
        <v>0</v>
      </c>
      <c r="Q86" s="24">
        <v>312</v>
      </c>
      <c r="R86" s="25" t="s">
        <v>310</v>
      </c>
      <c r="S86" s="25" t="s">
        <v>60</v>
      </c>
      <c r="T86" s="36"/>
      <c r="U86" s="27">
        <v>312</v>
      </c>
      <c r="V86" s="28"/>
      <c r="W86" s="29">
        <f t="shared" si="9"/>
        <v>312</v>
      </c>
      <c r="X86" s="30">
        <f t="shared" si="10"/>
        <v>154.80000000000001</v>
      </c>
      <c r="Y86" s="31">
        <f t="shared" si="13"/>
        <v>466.8</v>
      </c>
      <c r="Z86" s="32">
        <f t="shared" si="12"/>
        <v>466.8</v>
      </c>
      <c r="AA86" s="33">
        <f t="shared" si="11"/>
        <v>0</v>
      </c>
    </row>
    <row r="87" spans="1:27" s="34" customFormat="1" ht="37.5" hidden="1" x14ac:dyDescent="0.25">
      <c r="A87" s="16">
        <v>80</v>
      </c>
      <c r="B87" s="35" t="s">
        <v>312</v>
      </c>
      <c r="C87" s="2">
        <f>COUNTA($D$6:$D87)</f>
        <v>82</v>
      </c>
      <c r="D87" s="17" t="s">
        <v>313</v>
      </c>
      <c r="E87" s="37"/>
      <c r="F87" s="37"/>
      <c r="G87" s="37"/>
      <c r="H87" s="38"/>
      <c r="I87" s="38"/>
      <c r="J87" s="39"/>
      <c r="K87" s="21" t="s">
        <v>210</v>
      </c>
      <c r="L87" s="22" t="s">
        <v>64</v>
      </c>
      <c r="M87" s="16">
        <v>2</v>
      </c>
      <c r="N87" s="16">
        <v>54</v>
      </c>
      <c r="O87" s="23">
        <v>22</v>
      </c>
      <c r="P87" s="23" t="s">
        <v>58</v>
      </c>
      <c r="Q87" s="24">
        <v>416</v>
      </c>
      <c r="R87" s="25" t="s">
        <v>312</v>
      </c>
      <c r="S87" s="25" t="s">
        <v>60</v>
      </c>
      <c r="T87" s="36"/>
      <c r="U87" s="27">
        <v>416</v>
      </c>
      <c r="V87" s="28"/>
      <c r="W87" s="29">
        <f t="shared" si="9"/>
        <v>416</v>
      </c>
      <c r="X87" s="30">
        <f t="shared" si="10"/>
        <v>206.4</v>
      </c>
      <c r="Y87" s="31">
        <f t="shared" si="13"/>
        <v>622.4</v>
      </c>
      <c r="Z87" s="32">
        <f t="shared" si="12"/>
        <v>622.4</v>
      </c>
      <c r="AA87" s="33">
        <f t="shared" si="11"/>
        <v>0</v>
      </c>
    </row>
    <row r="88" spans="1:27" s="34" customFormat="1" ht="37.5" hidden="1" x14ac:dyDescent="0.25">
      <c r="A88" s="16">
        <v>81</v>
      </c>
      <c r="B88" s="35" t="s">
        <v>314</v>
      </c>
      <c r="C88" s="2">
        <f>COUNTA($D$6:$D88)</f>
        <v>83</v>
      </c>
      <c r="D88" s="17" t="s">
        <v>315</v>
      </c>
      <c r="E88" s="37"/>
      <c r="F88" s="37"/>
      <c r="G88" s="37"/>
      <c r="H88" s="38"/>
      <c r="I88" s="38"/>
      <c r="J88" s="39"/>
      <c r="K88" s="21" t="s">
        <v>210</v>
      </c>
      <c r="L88" s="22" t="s">
        <v>57</v>
      </c>
      <c r="M88" s="16">
        <v>1</v>
      </c>
      <c r="N88" s="16">
        <v>189</v>
      </c>
      <c r="O88" s="23" t="s">
        <v>58</v>
      </c>
      <c r="P88" s="23" t="s">
        <v>58</v>
      </c>
      <c r="Q88" s="24">
        <v>260</v>
      </c>
      <c r="R88" s="25" t="s">
        <v>316</v>
      </c>
      <c r="S88" s="25" t="s">
        <v>60</v>
      </c>
      <c r="T88" s="36"/>
      <c r="U88" s="27">
        <v>260</v>
      </c>
      <c r="V88" s="28"/>
      <c r="W88" s="29">
        <f t="shared" si="9"/>
        <v>260</v>
      </c>
      <c r="X88" s="30">
        <f t="shared" si="10"/>
        <v>129</v>
      </c>
      <c r="Y88" s="31">
        <f t="shared" si="13"/>
        <v>389</v>
      </c>
      <c r="Z88" s="32">
        <f t="shared" si="12"/>
        <v>389</v>
      </c>
      <c r="AA88" s="33">
        <f t="shared" si="11"/>
        <v>0</v>
      </c>
    </row>
    <row r="89" spans="1:27" s="34" customFormat="1" ht="39.950000000000003" hidden="1" customHeight="1" x14ac:dyDescent="0.25">
      <c r="A89" s="16">
        <v>82</v>
      </c>
      <c r="B89" s="17" t="s">
        <v>317</v>
      </c>
      <c r="C89" s="2">
        <f>COUNTA($D$6:$D89)</f>
        <v>84</v>
      </c>
      <c r="D89" s="17" t="s">
        <v>318</v>
      </c>
      <c r="E89" s="37"/>
      <c r="F89" s="37"/>
      <c r="G89" s="37"/>
      <c r="H89" s="38"/>
      <c r="I89" s="38"/>
      <c r="J89" s="39"/>
      <c r="K89" s="76" t="s">
        <v>210</v>
      </c>
      <c r="L89" s="22" t="s">
        <v>64</v>
      </c>
      <c r="M89" s="16">
        <v>2</v>
      </c>
      <c r="N89" s="16">
        <v>82</v>
      </c>
      <c r="O89" s="23">
        <v>22</v>
      </c>
      <c r="P89" s="23" t="s">
        <v>58</v>
      </c>
      <c r="Q89" s="24">
        <v>416</v>
      </c>
      <c r="R89" s="25" t="s">
        <v>319</v>
      </c>
      <c r="S89" s="25" t="s">
        <v>60</v>
      </c>
      <c r="T89" s="36"/>
      <c r="U89" s="27">
        <v>416</v>
      </c>
      <c r="V89" s="28"/>
      <c r="W89" s="29">
        <f t="shared" si="9"/>
        <v>416</v>
      </c>
      <c r="X89" s="30">
        <f t="shared" si="10"/>
        <v>206.4</v>
      </c>
      <c r="Y89" s="31">
        <f t="shared" si="13"/>
        <v>622.4</v>
      </c>
      <c r="Z89" s="32">
        <f t="shared" si="12"/>
        <v>622.4</v>
      </c>
      <c r="AA89" s="33">
        <f t="shared" si="11"/>
        <v>0</v>
      </c>
    </row>
    <row r="90" spans="1:27" s="34" customFormat="1" ht="93.75" hidden="1" x14ac:dyDescent="0.25">
      <c r="A90" s="16">
        <v>83</v>
      </c>
      <c r="B90" s="17" t="s">
        <v>320</v>
      </c>
      <c r="C90" s="2">
        <f>COUNTA($D$6:$D90)</f>
        <v>85</v>
      </c>
      <c r="D90" s="17" t="s">
        <v>321</v>
      </c>
      <c r="E90" s="37"/>
      <c r="F90" s="37"/>
      <c r="G90" s="37"/>
      <c r="H90" s="38"/>
      <c r="I90" s="38"/>
      <c r="J90" s="39"/>
      <c r="K90" s="21" t="s">
        <v>210</v>
      </c>
      <c r="L90" s="22" t="s">
        <v>64</v>
      </c>
      <c r="M90" s="16">
        <v>2</v>
      </c>
      <c r="N90" s="16">
        <v>184</v>
      </c>
      <c r="O90" s="23">
        <v>22</v>
      </c>
      <c r="P90" s="23" t="s">
        <v>58</v>
      </c>
      <c r="Q90" s="24">
        <v>275</v>
      </c>
      <c r="R90" s="25" t="s">
        <v>322</v>
      </c>
      <c r="S90" s="25" t="s">
        <v>60</v>
      </c>
      <c r="T90" s="26" t="s">
        <v>323</v>
      </c>
      <c r="U90" s="27">
        <v>275</v>
      </c>
      <c r="V90" s="28"/>
      <c r="W90" s="29">
        <f t="shared" si="9"/>
        <v>275</v>
      </c>
      <c r="X90" s="30">
        <f t="shared" si="10"/>
        <v>136.4</v>
      </c>
      <c r="Y90" s="31">
        <f t="shared" si="13"/>
        <v>411.4</v>
      </c>
      <c r="Z90" s="32">
        <f t="shared" si="12"/>
        <v>411.4</v>
      </c>
      <c r="AA90" s="33">
        <f t="shared" si="11"/>
        <v>0</v>
      </c>
    </row>
    <row r="91" spans="1:27" s="34" customFormat="1" ht="37.5" hidden="1" x14ac:dyDescent="0.25">
      <c r="A91" s="16">
        <v>84</v>
      </c>
      <c r="B91" s="35" t="s">
        <v>324</v>
      </c>
      <c r="C91" s="2">
        <f>COUNTA($D$6:$D91)</f>
        <v>86</v>
      </c>
      <c r="D91" s="17" t="s">
        <v>325</v>
      </c>
      <c r="E91" s="37"/>
      <c r="F91" s="37"/>
      <c r="G91" s="37"/>
      <c r="H91" s="38"/>
      <c r="I91" s="38"/>
      <c r="J91" s="39"/>
      <c r="K91" s="21" t="s">
        <v>210</v>
      </c>
      <c r="L91" s="22" t="s">
        <v>57</v>
      </c>
      <c r="M91" s="16">
        <v>5</v>
      </c>
      <c r="N91" s="16">
        <v>46</v>
      </c>
      <c r="O91" s="23" t="s">
        <v>58</v>
      </c>
      <c r="P91" s="23" t="s">
        <v>58</v>
      </c>
      <c r="Q91" s="24">
        <v>260</v>
      </c>
      <c r="R91" s="25" t="s">
        <v>326</v>
      </c>
      <c r="S91" s="25" t="s">
        <v>60</v>
      </c>
      <c r="T91" s="36"/>
      <c r="U91" s="27">
        <v>260</v>
      </c>
      <c r="V91" s="28"/>
      <c r="W91" s="29">
        <f t="shared" si="9"/>
        <v>260</v>
      </c>
      <c r="X91" s="30">
        <f t="shared" si="10"/>
        <v>129</v>
      </c>
      <c r="Y91" s="31">
        <f t="shared" si="13"/>
        <v>389</v>
      </c>
      <c r="Z91" s="32">
        <f t="shared" si="12"/>
        <v>389</v>
      </c>
      <c r="AA91" s="33">
        <f t="shared" si="11"/>
        <v>0</v>
      </c>
    </row>
    <row r="92" spans="1:27" s="34" customFormat="1" ht="37.5" hidden="1" x14ac:dyDescent="0.25">
      <c r="A92" s="16">
        <v>86</v>
      </c>
      <c r="B92" s="35" t="s">
        <v>327</v>
      </c>
      <c r="C92" s="2">
        <f>COUNTA($D$6:$D92)</f>
        <v>87</v>
      </c>
      <c r="D92" s="17" t="s">
        <v>328</v>
      </c>
      <c r="E92" s="37"/>
      <c r="F92" s="37"/>
      <c r="G92" s="37"/>
      <c r="H92" s="38"/>
      <c r="I92" s="38"/>
      <c r="J92" s="39"/>
      <c r="K92" s="76" t="s">
        <v>210</v>
      </c>
      <c r="L92" s="22" t="s">
        <v>64</v>
      </c>
      <c r="M92" s="16">
        <v>2</v>
      </c>
      <c r="N92" s="16">
        <v>57</v>
      </c>
      <c r="O92" s="23">
        <v>22</v>
      </c>
      <c r="P92" s="23" t="s">
        <v>58</v>
      </c>
      <c r="Q92" s="24">
        <v>208</v>
      </c>
      <c r="R92" s="25" t="s">
        <v>329</v>
      </c>
      <c r="S92" s="25" t="s">
        <v>60</v>
      </c>
      <c r="T92" s="36"/>
      <c r="U92" s="27">
        <v>208</v>
      </c>
      <c r="V92" s="28"/>
      <c r="W92" s="29">
        <f t="shared" si="9"/>
        <v>208</v>
      </c>
      <c r="X92" s="30">
        <f t="shared" si="10"/>
        <v>103.2</v>
      </c>
      <c r="Y92" s="31">
        <f t="shared" si="13"/>
        <v>311.2</v>
      </c>
      <c r="Z92" s="32">
        <f t="shared" si="12"/>
        <v>311.2</v>
      </c>
      <c r="AA92" s="33">
        <f t="shared" si="11"/>
        <v>0</v>
      </c>
    </row>
    <row r="93" spans="1:27" s="34" customFormat="1" ht="75" hidden="1" x14ac:dyDescent="0.25">
      <c r="A93" s="16">
        <v>87</v>
      </c>
      <c r="B93" s="35" t="s">
        <v>330</v>
      </c>
      <c r="C93" s="2">
        <f>COUNTA($D$6:$D93)</f>
        <v>88</v>
      </c>
      <c r="D93" s="17" t="s">
        <v>331</v>
      </c>
      <c r="E93" s="37"/>
      <c r="F93" s="37"/>
      <c r="G93" s="37"/>
      <c r="H93" s="38"/>
      <c r="I93" s="38"/>
      <c r="J93" s="39"/>
      <c r="K93" s="21" t="s">
        <v>210</v>
      </c>
      <c r="L93" s="22" t="s">
        <v>67</v>
      </c>
      <c r="M93" s="16">
        <v>1</v>
      </c>
      <c r="N93" s="16">
        <v>144</v>
      </c>
      <c r="O93" s="23" t="s">
        <v>58</v>
      </c>
      <c r="P93" s="23" t="s">
        <v>58</v>
      </c>
      <c r="Q93" s="24">
        <v>156</v>
      </c>
      <c r="R93" s="25" t="s">
        <v>332</v>
      </c>
      <c r="S93" s="25" t="s">
        <v>60</v>
      </c>
      <c r="T93" s="40" t="s">
        <v>333</v>
      </c>
      <c r="U93" s="27">
        <v>156</v>
      </c>
      <c r="V93" s="28"/>
      <c r="W93" s="29">
        <f t="shared" si="9"/>
        <v>156</v>
      </c>
      <c r="X93" s="30">
        <f t="shared" si="10"/>
        <v>77.400000000000006</v>
      </c>
      <c r="Y93" s="31">
        <f t="shared" si="13"/>
        <v>233.4</v>
      </c>
      <c r="Z93" s="32">
        <f t="shared" si="12"/>
        <v>233.4</v>
      </c>
      <c r="AA93" s="33">
        <f t="shared" si="11"/>
        <v>0</v>
      </c>
    </row>
    <row r="94" spans="1:27" s="34" customFormat="1" ht="140.1" hidden="1" customHeight="1" x14ac:dyDescent="0.25">
      <c r="A94" s="16">
        <v>88</v>
      </c>
      <c r="B94" s="17" t="s">
        <v>334</v>
      </c>
      <c r="C94" s="2">
        <f>COUNTA($D$6:$D94)</f>
        <v>89</v>
      </c>
      <c r="D94" s="17" t="s">
        <v>335</v>
      </c>
      <c r="E94" s="37"/>
      <c r="F94" s="37"/>
      <c r="G94" s="37"/>
      <c r="H94" s="38"/>
      <c r="I94" s="38"/>
      <c r="J94" s="39"/>
      <c r="K94" s="21" t="s">
        <v>210</v>
      </c>
      <c r="L94" s="22" t="s">
        <v>336</v>
      </c>
      <c r="M94" s="16">
        <v>5</v>
      </c>
      <c r="N94" s="16">
        <v>52</v>
      </c>
      <c r="O94" s="23">
        <v>22</v>
      </c>
      <c r="P94" s="23">
        <v>0</v>
      </c>
      <c r="Q94" s="24">
        <v>156</v>
      </c>
      <c r="R94" s="25" t="s">
        <v>337</v>
      </c>
      <c r="S94" s="25" t="s">
        <v>60</v>
      </c>
      <c r="T94" s="36"/>
      <c r="U94" s="27">
        <v>156</v>
      </c>
      <c r="V94" s="28"/>
      <c r="W94" s="29">
        <f t="shared" si="9"/>
        <v>156</v>
      </c>
      <c r="X94" s="30">
        <f t="shared" si="10"/>
        <v>77.400000000000006</v>
      </c>
      <c r="Y94" s="31">
        <f t="shared" si="13"/>
        <v>233.4</v>
      </c>
      <c r="Z94" s="32">
        <f t="shared" si="12"/>
        <v>233.4</v>
      </c>
      <c r="AA94" s="33">
        <f t="shared" si="11"/>
        <v>0</v>
      </c>
    </row>
    <row r="95" spans="1:27" s="34" customFormat="1" ht="112.5" hidden="1" x14ac:dyDescent="0.25">
      <c r="A95" s="16">
        <v>89</v>
      </c>
      <c r="B95" s="17" t="s">
        <v>338</v>
      </c>
      <c r="C95" s="2">
        <f>COUNTA($D$6:$D95)</f>
        <v>90</v>
      </c>
      <c r="D95" s="17" t="s">
        <v>339</v>
      </c>
      <c r="E95" s="37"/>
      <c r="F95" s="37"/>
      <c r="G95" s="37"/>
      <c r="H95" s="38"/>
      <c r="I95" s="38"/>
      <c r="J95" s="39"/>
      <c r="K95" s="21" t="s">
        <v>210</v>
      </c>
      <c r="L95" s="22" t="s">
        <v>57</v>
      </c>
      <c r="M95" s="16">
        <v>5</v>
      </c>
      <c r="N95" s="16">
        <v>4</v>
      </c>
      <c r="O95" s="23" t="s">
        <v>58</v>
      </c>
      <c r="P95" s="23" t="s">
        <v>58</v>
      </c>
      <c r="Q95" s="24">
        <v>360</v>
      </c>
      <c r="R95" s="25" t="s">
        <v>340</v>
      </c>
      <c r="S95" s="25" t="s">
        <v>60</v>
      </c>
      <c r="T95" s="36"/>
      <c r="U95" s="27">
        <v>360</v>
      </c>
      <c r="V95" s="28"/>
      <c r="W95" s="29">
        <f t="shared" si="9"/>
        <v>360</v>
      </c>
      <c r="X95" s="30">
        <f t="shared" si="10"/>
        <v>178.6</v>
      </c>
      <c r="Y95" s="31">
        <f t="shared" si="13"/>
        <v>538.6</v>
      </c>
      <c r="Z95" s="32">
        <f t="shared" si="12"/>
        <v>538.6</v>
      </c>
      <c r="AA95" s="33">
        <f t="shared" si="11"/>
        <v>0</v>
      </c>
    </row>
    <row r="96" spans="1:27" s="34" customFormat="1" ht="75" hidden="1" x14ac:dyDescent="0.25">
      <c r="A96" s="16">
        <v>91</v>
      </c>
      <c r="B96" s="17" t="s">
        <v>341</v>
      </c>
      <c r="C96" s="2">
        <f>COUNTA($D$6:$D96)</f>
        <v>91</v>
      </c>
      <c r="D96" s="17" t="s">
        <v>342</v>
      </c>
      <c r="E96" s="37"/>
      <c r="F96" s="37"/>
      <c r="G96" s="37"/>
      <c r="H96" s="38"/>
      <c r="I96" s="38"/>
      <c r="J96" s="39"/>
      <c r="K96" s="21" t="s">
        <v>210</v>
      </c>
      <c r="L96" s="22" t="s">
        <v>67</v>
      </c>
      <c r="M96" s="16">
        <v>1</v>
      </c>
      <c r="N96" s="16">
        <v>79</v>
      </c>
      <c r="O96" s="23" t="s">
        <v>58</v>
      </c>
      <c r="P96" s="23" t="s">
        <v>58</v>
      </c>
      <c r="Q96" s="24">
        <v>260</v>
      </c>
      <c r="R96" s="25" t="s">
        <v>343</v>
      </c>
      <c r="S96" s="25" t="s">
        <v>60</v>
      </c>
      <c r="T96" s="36"/>
      <c r="U96" s="27">
        <v>260</v>
      </c>
      <c r="V96" s="28"/>
      <c r="W96" s="29">
        <f t="shared" si="9"/>
        <v>260</v>
      </c>
      <c r="X96" s="30">
        <f t="shared" si="10"/>
        <v>129</v>
      </c>
      <c r="Y96" s="31">
        <f t="shared" si="13"/>
        <v>389</v>
      </c>
      <c r="Z96" s="32">
        <f t="shared" si="12"/>
        <v>389</v>
      </c>
      <c r="AA96" s="33">
        <f t="shared" si="11"/>
        <v>0</v>
      </c>
    </row>
    <row r="97" spans="1:27" s="34" customFormat="1" ht="93.75" hidden="1" x14ac:dyDescent="0.25">
      <c r="A97" s="16">
        <v>92</v>
      </c>
      <c r="B97" s="17" t="s">
        <v>344</v>
      </c>
      <c r="C97" s="2">
        <f>COUNTA($D$6:$D97)</f>
        <v>92</v>
      </c>
      <c r="D97" s="17" t="s">
        <v>345</v>
      </c>
      <c r="E97" s="37"/>
      <c r="F97" s="37"/>
      <c r="G97" s="37"/>
      <c r="H97" s="38"/>
      <c r="I97" s="38"/>
      <c r="J97" s="39"/>
      <c r="K97" s="21" t="s">
        <v>210</v>
      </c>
      <c r="L97" s="22" t="s">
        <v>85</v>
      </c>
      <c r="M97" s="16" t="s">
        <v>58</v>
      </c>
      <c r="N97" s="16" t="s">
        <v>58</v>
      </c>
      <c r="O97" s="23" t="s">
        <v>58</v>
      </c>
      <c r="P97" s="23" t="s">
        <v>58</v>
      </c>
      <c r="Q97" s="24">
        <v>260</v>
      </c>
      <c r="R97" s="121" t="s">
        <v>346</v>
      </c>
      <c r="S97" s="25" t="s">
        <v>60</v>
      </c>
      <c r="T97" s="40" t="s">
        <v>347</v>
      </c>
      <c r="U97" s="27">
        <v>260</v>
      </c>
      <c r="V97" s="28"/>
      <c r="W97" s="29">
        <f t="shared" si="9"/>
        <v>260</v>
      </c>
      <c r="X97" s="30">
        <f t="shared" si="10"/>
        <v>129</v>
      </c>
      <c r="Y97" s="31">
        <f t="shared" si="13"/>
        <v>389</v>
      </c>
      <c r="Z97" s="32">
        <f t="shared" si="12"/>
        <v>389</v>
      </c>
      <c r="AA97" s="33">
        <f t="shared" si="11"/>
        <v>0</v>
      </c>
    </row>
    <row r="98" spans="1:27" s="34" customFormat="1" ht="37.5" hidden="1" x14ac:dyDescent="0.25">
      <c r="A98" s="16">
        <v>93</v>
      </c>
      <c r="B98" s="35" t="s">
        <v>348</v>
      </c>
      <c r="C98" s="2">
        <f>COUNTA($D$6:$D98)</f>
        <v>93</v>
      </c>
      <c r="D98" s="17" t="s">
        <v>349</v>
      </c>
      <c r="E98" s="37"/>
      <c r="F98" s="37"/>
      <c r="G98" s="37"/>
      <c r="H98" s="38"/>
      <c r="I98" s="38"/>
      <c r="J98" s="39"/>
      <c r="K98" s="21" t="s">
        <v>210</v>
      </c>
      <c r="L98" s="22" t="s">
        <v>64</v>
      </c>
      <c r="M98" s="16">
        <v>2</v>
      </c>
      <c r="N98" s="16">
        <v>68</v>
      </c>
      <c r="O98" s="23">
        <v>22</v>
      </c>
      <c r="P98" s="23" t="s">
        <v>58</v>
      </c>
      <c r="Q98" s="24">
        <v>260</v>
      </c>
      <c r="R98" s="25" t="s">
        <v>350</v>
      </c>
      <c r="S98" s="25" t="s">
        <v>60</v>
      </c>
      <c r="T98" s="36"/>
      <c r="U98" s="27">
        <v>260</v>
      </c>
      <c r="V98" s="28"/>
      <c r="W98" s="29">
        <f t="shared" si="9"/>
        <v>260</v>
      </c>
      <c r="X98" s="30">
        <f t="shared" si="10"/>
        <v>129</v>
      </c>
      <c r="Y98" s="31">
        <f t="shared" si="13"/>
        <v>389</v>
      </c>
      <c r="Z98" s="32">
        <f t="shared" si="12"/>
        <v>389</v>
      </c>
      <c r="AA98" s="33">
        <f t="shared" si="11"/>
        <v>0</v>
      </c>
    </row>
    <row r="99" spans="1:27" s="34" customFormat="1" ht="94.5" hidden="1" thickBot="1" x14ac:dyDescent="0.3">
      <c r="A99" s="43">
        <v>68</v>
      </c>
      <c r="B99" s="122" t="s">
        <v>351</v>
      </c>
      <c r="C99" s="2">
        <f>COUNTA($D$6:$D99)</f>
        <v>94</v>
      </c>
      <c r="D99" s="41" t="s">
        <v>352</v>
      </c>
      <c r="E99" s="37"/>
      <c r="F99" s="37"/>
      <c r="G99" s="37"/>
      <c r="H99" s="38"/>
      <c r="I99" s="38"/>
      <c r="J99" s="39"/>
      <c r="K99" s="62" t="s">
        <v>210</v>
      </c>
      <c r="L99" s="18" t="s">
        <v>57</v>
      </c>
      <c r="M99" s="43">
        <v>5</v>
      </c>
      <c r="N99" s="43">
        <v>40</v>
      </c>
      <c r="O99" s="44" t="s">
        <v>58</v>
      </c>
      <c r="P99" s="44" t="s">
        <v>58</v>
      </c>
      <c r="Q99" s="63">
        <v>312</v>
      </c>
      <c r="R99" s="45" t="s">
        <v>353</v>
      </c>
      <c r="S99" s="94" t="s">
        <v>60</v>
      </c>
      <c r="T99" s="123" t="s">
        <v>354</v>
      </c>
      <c r="U99" s="27">
        <v>312</v>
      </c>
      <c r="V99" s="124"/>
      <c r="W99" s="29">
        <f t="shared" si="9"/>
        <v>312</v>
      </c>
      <c r="X99" s="30">
        <f t="shared" si="10"/>
        <v>154.80000000000001</v>
      </c>
      <c r="Y99" s="31">
        <f t="shared" si="13"/>
        <v>466.8</v>
      </c>
      <c r="Z99" s="32">
        <f t="shared" si="12"/>
        <v>466.8</v>
      </c>
      <c r="AA99" s="33">
        <f t="shared" si="11"/>
        <v>0</v>
      </c>
    </row>
    <row r="100" spans="1:27" s="34" customFormat="1" ht="94.5" hidden="1" thickTop="1" x14ac:dyDescent="0.25">
      <c r="A100" s="125">
        <v>94</v>
      </c>
      <c r="B100" s="126" t="s">
        <v>355</v>
      </c>
      <c r="C100" s="2">
        <f>COUNTA($D$6:$D100)</f>
        <v>95</v>
      </c>
      <c r="D100" s="127" t="s">
        <v>356</v>
      </c>
      <c r="E100" s="37"/>
      <c r="F100" s="37"/>
      <c r="G100" s="37"/>
      <c r="H100" s="38"/>
      <c r="I100" s="38"/>
      <c r="J100" s="39"/>
      <c r="K100" s="128" t="s">
        <v>357</v>
      </c>
      <c r="L100" s="129" t="s">
        <v>67</v>
      </c>
      <c r="M100" s="125">
        <v>2</v>
      </c>
      <c r="N100" s="125">
        <v>5</v>
      </c>
      <c r="O100" s="130" t="s">
        <v>58</v>
      </c>
      <c r="P100" s="130" t="s">
        <v>58</v>
      </c>
      <c r="Q100" s="131">
        <v>216</v>
      </c>
      <c r="R100" s="132" t="s">
        <v>358</v>
      </c>
      <c r="S100" s="103" t="s">
        <v>60</v>
      </c>
      <c r="T100" s="133" t="s">
        <v>359</v>
      </c>
      <c r="U100" s="27">
        <f>216</f>
        <v>216</v>
      </c>
      <c r="V100" s="105">
        <v>9.4</v>
      </c>
      <c r="W100" s="29">
        <f t="shared" si="9"/>
        <v>206.6</v>
      </c>
      <c r="X100" s="30">
        <f t="shared" si="10"/>
        <v>102.5</v>
      </c>
      <c r="Y100" s="31">
        <f t="shared" si="13"/>
        <v>309.10000000000002</v>
      </c>
      <c r="Z100" s="32">
        <f>Y100*58.63%</f>
        <v>181.22533000000001</v>
      </c>
      <c r="AA100" s="134">
        <f t="shared" si="11"/>
        <v>127.87467000000001</v>
      </c>
    </row>
    <row r="101" spans="1:27" s="34" customFormat="1" ht="140.1" hidden="1" customHeight="1" x14ac:dyDescent="0.25">
      <c r="A101" s="135">
        <v>95</v>
      </c>
      <c r="B101" s="136" t="s">
        <v>360</v>
      </c>
      <c r="C101" s="2">
        <f>COUNTA($D$6:$D101)</f>
        <v>96</v>
      </c>
      <c r="D101" s="136" t="s">
        <v>361</v>
      </c>
      <c r="E101" s="37"/>
      <c r="F101" s="37"/>
      <c r="G101" s="37"/>
      <c r="H101" s="38"/>
      <c r="I101" s="38"/>
      <c r="J101" s="39"/>
      <c r="K101" s="137" t="s">
        <v>357</v>
      </c>
      <c r="L101" s="22" t="s">
        <v>64</v>
      </c>
      <c r="M101" s="135">
        <v>2</v>
      </c>
      <c r="N101" s="135">
        <v>32</v>
      </c>
      <c r="O101" s="138">
        <v>22</v>
      </c>
      <c r="P101" s="138" t="s">
        <v>58</v>
      </c>
      <c r="Q101" s="139">
        <v>216</v>
      </c>
      <c r="R101" s="140" t="s">
        <v>362</v>
      </c>
      <c r="S101" s="25" t="s">
        <v>60</v>
      </c>
      <c r="T101" s="141"/>
      <c r="U101" s="27">
        <v>216</v>
      </c>
      <c r="V101" s="28"/>
      <c r="W101" s="29">
        <f t="shared" si="9"/>
        <v>216</v>
      </c>
      <c r="X101" s="30">
        <f t="shared" si="10"/>
        <v>107.2</v>
      </c>
      <c r="Y101" s="31">
        <f t="shared" si="13"/>
        <v>323.2</v>
      </c>
      <c r="Z101" s="32">
        <f t="shared" si="12"/>
        <v>323.2</v>
      </c>
      <c r="AA101" s="33">
        <f t="shared" si="11"/>
        <v>0</v>
      </c>
    </row>
    <row r="102" spans="1:27" s="34" customFormat="1" ht="37.5" hidden="1" x14ac:dyDescent="0.25">
      <c r="A102" s="16">
        <v>136</v>
      </c>
      <c r="B102" s="35" t="s">
        <v>363</v>
      </c>
      <c r="C102" s="2">
        <f>COUNTA($D$6:$D102)</f>
        <v>97</v>
      </c>
      <c r="D102" s="17" t="s">
        <v>364</v>
      </c>
      <c r="E102" s="37"/>
      <c r="F102" s="37"/>
      <c r="G102" s="37"/>
      <c r="H102" s="38"/>
      <c r="I102" s="38"/>
      <c r="J102" s="39"/>
      <c r="K102" s="21" t="s">
        <v>357</v>
      </c>
      <c r="L102" s="22" t="s">
        <v>92</v>
      </c>
      <c r="M102" s="16">
        <v>10</v>
      </c>
      <c r="N102" s="16">
        <v>172</v>
      </c>
      <c r="O102" s="23" t="s">
        <v>58</v>
      </c>
      <c r="P102" s="23" t="s">
        <v>58</v>
      </c>
      <c r="Q102" s="24">
        <v>216</v>
      </c>
      <c r="R102" s="25" t="s">
        <v>365</v>
      </c>
      <c r="S102" s="25" t="s">
        <v>60</v>
      </c>
      <c r="T102" s="36"/>
      <c r="U102" s="27">
        <v>216</v>
      </c>
      <c r="V102" s="28"/>
      <c r="W102" s="29">
        <f t="shared" si="9"/>
        <v>216</v>
      </c>
      <c r="X102" s="30">
        <f t="shared" si="10"/>
        <v>107.2</v>
      </c>
      <c r="Y102" s="31">
        <f t="shared" si="13"/>
        <v>323.2</v>
      </c>
      <c r="Z102" s="32">
        <f t="shared" si="12"/>
        <v>323.2</v>
      </c>
      <c r="AA102" s="33">
        <f t="shared" si="11"/>
        <v>0</v>
      </c>
    </row>
    <row r="103" spans="1:27" s="34" customFormat="1" ht="56.25" hidden="1" x14ac:dyDescent="0.25">
      <c r="A103" s="142">
        <v>96</v>
      </c>
      <c r="B103" s="143" t="s">
        <v>366</v>
      </c>
      <c r="C103" s="2">
        <f>COUNTA($D$6:$D103)</f>
        <v>98</v>
      </c>
      <c r="D103" s="144" t="s">
        <v>367</v>
      </c>
      <c r="E103" s="37"/>
      <c r="F103" s="37"/>
      <c r="G103" s="37"/>
      <c r="H103" s="38"/>
      <c r="I103" s="38"/>
      <c r="J103" s="39"/>
      <c r="K103" s="145" t="s">
        <v>357</v>
      </c>
      <c r="L103" s="22" t="s">
        <v>57</v>
      </c>
      <c r="M103" s="142">
        <v>5</v>
      </c>
      <c r="N103" s="142">
        <v>58</v>
      </c>
      <c r="O103" s="146" t="s">
        <v>58</v>
      </c>
      <c r="P103" s="146" t="s">
        <v>58</v>
      </c>
      <c r="Q103" s="147">
        <v>540</v>
      </c>
      <c r="R103" s="148" t="s">
        <v>368</v>
      </c>
      <c r="S103" s="25" t="s">
        <v>60</v>
      </c>
      <c r="T103" s="149" t="s">
        <v>369</v>
      </c>
      <c r="U103" s="27">
        <v>540</v>
      </c>
      <c r="V103" s="28">
        <v>22.3</v>
      </c>
      <c r="W103" s="29">
        <f t="shared" si="9"/>
        <v>517.70000000000005</v>
      </c>
      <c r="X103" s="30">
        <f t="shared" si="10"/>
        <v>256.89999999999998</v>
      </c>
      <c r="Y103" s="31">
        <f t="shared" si="13"/>
        <v>774.6</v>
      </c>
      <c r="Z103" s="32">
        <f t="shared" ref="Z103:Z110" si="14">Y103*58.63%</f>
        <v>454.14798000000008</v>
      </c>
      <c r="AA103" s="134">
        <f t="shared" si="11"/>
        <v>320.45201999999995</v>
      </c>
    </row>
    <row r="104" spans="1:27" s="34" customFormat="1" ht="150" hidden="1" x14ac:dyDescent="0.25">
      <c r="A104" s="16">
        <v>97</v>
      </c>
      <c r="B104" s="17" t="s">
        <v>370</v>
      </c>
      <c r="C104" s="2">
        <f>COUNTA($D$6:$D104)</f>
        <v>99</v>
      </c>
      <c r="D104" s="17" t="s">
        <v>371</v>
      </c>
      <c r="E104" s="37"/>
      <c r="F104" s="37"/>
      <c r="G104" s="37"/>
      <c r="H104" s="38"/>
      <c r="I104" s="38"/>
      <c r="J104" s="39"/>
      <c r="K104" s="21" t="s">
        <v>357</v>
      </c>
      <c r="L104" s="22" t="s">
        <v>92</v>
      </c>
      <c r="M104" s="16">
        <v>10</v>
      </c>
      <c r="N104" s="16">
        <v>189</v>
      </c>
      <c r="O104" s="23" t="s">
        <v>58</v>
      </c>
      <c r="P104" s="23" t="s">
        <v>58</v>
      </c>
      <c r="Q104" s="24">
        <v>270</v>
      </c>
      <c r="R104" s="25" t="s">
        <v>372</v>
      </c>
      <c r="S104" s="25" t="s">
        <v>60</v>
      </c>
      <c r="T104" s="150" t="s">
        <v>373</v>
      </c>
      <c r="U104" s="27">
        <v>270</v>
      </c>
      <c r="V104" s="28">
        <v>15</v>
      </c>
      <c r="W104" s="29">
        <f t="shared" si="9"/>
        <v>255</v>
      </c>
      <c r="X104" s="30">
        <f t="shared" si="10"/>
        <v>126.5</v>
      </c>
      <c r="Y104" s="31">
        <f t="shared" si="13"/>
        <v>381.5</v>
      </c>
      <c r="Z104" s="32">
        <f t="shared" si="14"/>
        <v>223.67345</v>
      </c>
      <c r="AA104" s="134">
        <f t="shared" si="11"/>
        <v>157.82655</v>
      </c>
    </row>
    <row r="105" spans="1:27" s="34" customFormat="1" ht="37.5" hidden="1" x14ac:dyDescent="0.25">
      <c r="A105" s="16">
        <v>98</v>
      </c>
      <c r="B105" s="35" t="s">
        <v>374</v>
      </c>
      <c r="C105" s="2">
        <f>COUNTA($D$6:$D105)</f>
        <v>100</v>
      </c>
      <c r="D105" s="17" t="s">
        <v>375</v>
      </c>
      <c r="E105" s="37"/>
      <c r="F105" s="37"/>
      <c r="G105" s="37"/>
      <c r="H105" s="38"/>
      <c r="I105" s="38"/>
      <c r="J105" s="39"/>
      <c r="K105" s="76" t="s">
        <v>357</v>
      </c>
      <c r="L105" s="22" t="s">
        <v>64</v>
      </c>
      <c r="M105" s="16">
        <v>2</v>
      </c>
      <c r="N105" s="16">
        <v>37</v>
      </c>
      <c r="O105" s="23">
        <v>22</v>
      </c>
      <c r="P105" s="23" t="s">
        <v>58</v>
      </c>
      <c r="Q105" s="24">
        <v>270</v>
      </c>
      <c r="R105" s="25" t="s">
        <v>376</v>
      </c>
      <c r="S105" s="25" t="s">
        <v>60</v>
      </c>
      <c r="T105" s="150" t="s">
        <v>377</v>
      </c>
      <c r="U105" s="27">
        <v>270</v>
      </c>
      <c r="V105" s="28">
        <v>5.6</v>
      </c>
      <c r="W105" s="29">
        <f t="shared" si="9"/>
        <v>264.39999999999998</v>
      </c>
      <c r="X105" s="30">
        <f t="shared" si="10"/>
        <v>131.19999999999999</v>
      </c>
      <c r="Y105" s="31">
        <f t="shared" si="13"/>
        <v>395.59999999999997</v>
      </c>
      <c r="Z105" s="32">
        <f t="shared" si="14"/>
        <v>231.94028</v>
      </c>
      <c r="AA105" s="134">
        <f t="shared" si="11"/>
        <v>163.65971999999996</v>
      </c>
    </row>
    <row r="106" spans="1:27" s="34" customFormat="1" ht="131.25" hidden="1" x14ac:dyDescent="0.25">
      <c r="A106" s="117">
        <v>99</v>
      </c>
      <c r="B106" s="118" t="s">
        <v>378</v>
      </c>
      <c r="C106" s="2">
        <f>COUNTA($D$6:$D106)</f>
        <v>101</v>
      </c>
      <c r="D106" s="118" t="s">
        <v>379</v>
      </c>
      <c r="E106" s="37"/>
      <c r="F106" s="37"/>
      <c r="G106" s="37"/>
      <c r="H106" s="38"/>
      <c r="I106" s="38"/>
      <c r="J106" s="39"/>
      <c r="K106" s="151" t="s">
        <v>357</v>
      </c>
      <c r="L106" s="22" t="s">
        <v>92</v>
      </c>
      <c r="M106" s="117">
        <v>10</v>
      </c>
      <c r="N106" s="117">
        <v>199</v>
      </c>
      <c r="O106" s="152" t="s">
        <v>58</v>
      </c>
      <c r="P106" s="152" t="s">
        <v>58</v>
      </c>
      <c r="Q106" s="153">
        <v>378</v>
      </c>
      <c r="R106" s="154" t="s">
        <v>380</v>
      </c>
      <c r="S106" s="25" t="s">
        <v>60</v>
      </c>
      <c r="T106" s="155" t="s">
        <v>381</v>
      </c>
      <c r="U106" s="27">
        <f>378</f>
        <v>378</v>
      </c>
      <c r="V106" s="28">
        <v>12</v>
      </c>
      <c r="W106" s="29">
        <f t="shared" si="9"/>
        <v>366</v>
      </c>
      <c r="X106" s="30">
        <f t="shared" si="10"/>
        <v>181.6</v>
      </c>
      <c r="Y106" s="31">
        <f t="shared" si="13"/>
        <v>547.6</v>
      </c>
      <c r="Z106" s="32">
        <f t="shared" si="14"/>
        <v>321.05788000000001</v>
      </c>
      <c r="AA106" s="134">
        <f t="shared" si="11"/>
        <v>226.54212000000001</v>
      </c>
    </row>
    <row r="107" spans="1:27" s="34" customFormat="1" ht="131.25" hidden="1" x14ac:dyDescent="0.25">
      <c r="A107" s="16">
        <v>100</v>
      </c>
      <c r="B107" s="17" t="s">
        <v>382</v>
      </c>
      <c r="C107" s="2">
        <f>COUNTA($D$6:$D107)</f>
        <v>102</v>
      </c>
      <c r="D107" s="17" t="s">
        <v>383</v>
      </c>
      <c r="E107" s="37"/>
      <c r="F107" s="37"/>
      <c r="G107" s="37"/>
      <c r="H107" s="38"/>
      <c r="I107" s="38"/>
      <c r="J107" s="39"/>
      <c r="K107" s="21" t="s">
        <v>357</v>
      </c>
      <c r="L107" s="22" t="s">
        <v>57</v>
      </c>
      <c r="M107" s="16">
        <v>5</v>
      </c>
      <c r="N107" s="16">
        <v>15</v>
      </c>
      <c r="O107" s="23" t="s">
        <v>58</v>
      </c>
      <c r="P107" s="23" t="s">
        <v>58</v>
      </c>
      <c r="Q107" s="24">
        <v>378</v>
      </c>
      <c r="R107" s="25" t="s">
        <v>384</v>
      </c>
      <c r="S107" s="25" t="s">
        <v>60</v>
      </c>
      <c r="T107" s="150" t="s">
        <v>385</v>
      </c>
      <c r="U107" s="27">
        <v>378</v>
      </c>
      <c r="V107" s="28">
        <v>17.600000000000001</v>
      </c>
      <c r="W107" s="29">
        <f t="shared" si="9"/>
        <v>360.4</v>
      </c>
      <c r="X107" s="30">
        <f t="shared" si="10"/>
        <v>178.8</v>
      </c>
      <c r="Y107" s="31">
        <f t="shared" si="13"/>
        <v>539.20000000000005</v>
      </c>
      <c r="Z107" s="32">
        <f t="shared" si="14"/>
        <v>316.13296000000003</v>
      </c>
      <c r="AA107" s="134">
        <f t="shared" si="11"/>
        <v>223.06704000000002</v>
      </c>
    </row>
    <row r="108" spans="1:27" s="34" customFormat="1" ht="37.5" hidden="1" x14ac:dyDescent="0.25">
      <c r="A108" s="16">
        <v>101</v>
      </c>
      <c r="B108" s="35" t="s">
        <v>386</v>
      </c>
      <c r="C108" s="2">
        <f>COUNTA($D$6:$D108)</f>
        <v>103</v>
      </c>
      <c r="D108" s="17" t="s">
        <v>387</v>
      </c>
      <c r="E108" s="37"/>
      <c r="F108" s="37"/>
      <c r="G108" s="37"/>
      <c r="H108" s="38"/>
      <c r="I108" s="38"/>
      <c r="J108" s="39"/>
      <c r="K108" s="76" t="s">
        <v>357</v>
      </c>
      <c r="L108" s="22" t="s">
        <v>64</v>
      </c>
      <c r="M108" s="16">
        <v>2</v>
      </c>
      <c r="N108" s="16">
        <v>194</v>
      </c>
      <c r="O108" s="23">
        <v>22</v>
      </c>
      <c r="P108" s="23" t="s">
        <v>58</v>
      </c>
      <c r="Q108" s="24">
        <v>216</v>
      </c>
      <c r="R108" s="25" t="s">
        <v>388</v>
      </c>
      <c r="S108" s="25" t="s">
        <v>60</v>
      </c>
      <c r="T108" s="150" t="s">
        <v>389</v>
      </c>
      <c r="U108" s="27">
        <v>216</v>
      </c>
      <c r="V108" s="28">
        <v>9.6</v>
      </c>
      <c r="W108" s="29">
        <f t="shared" si="9"/>
        <v>206.4</v>
      </c>
      <c r="X108" s="30">
        <f t="shared" si="10"/>
        <v>102.4</v>
      </c>
      <c r="Y108" s="31">
        <f t="shared" si="13"/>
        <v>308.8</v>
      </c>
      <c r="Z108" s="32">
        <f t="shared" si="14"/>
        <v>181.04944000000003</v>
      </c>
      <c r="AA108" s="134">
        <f t="shared" si="11"/>
        <v>127.75055999999998</v>
      </c>
    </row>
    <row r="109" spans="1:27" s="34" customFormat="1" ht="93.75" hidden="1" x14ac:dyDescent="0.25">
      <c r="A109" s="117">
        <v>102</v>
      </c>
      <c r="B109" s="118" t="s">
        <v>390</v>
      </c>
      <c r="C109" s="2">
        <f>COUNTA($D$6:$D109)</f>
        <v>104</v>
      </c>
      <c r="D109" s="118" t="s">
        <v>391</v>
      </c>
      <c r="E109" s="37"/>
      <c r="F109" s="37"/>
      <c r="G109" s="37"/>
      <c r="H109" s="38"/>
      <c r="I109" s="38"/>
      <c r="J109" s="39"/>
      <c r="K109" s="151" t="s">
        <v>357</v>
      </c>
      <c r="L109" s="22" t="s">
        <v>392</v>
      </c>
      <c r="M109" s="117">
        <v>10</v>
      </c>
      <c r="N109" s="117">
        <v>181</v>
      </c>
      <c r="O109" s="152" t="s">
        <v>58</v>
      </c>
      <c r="P109" s="152" t="s">
        <v>58</v>
      </c>
      <c r="Q109" s="153">
        <v>307</v>
      </c>
      <c r="R109" s="154" t="s">
        <v>393</v>
      </c>
      <c r="S109" s="25" t="s">
        <v>60</v>
      </c>
      <c r="T109" s="155" t="s">
        <v>394</v>
      </c>
      <c r="U109" s="27">
        <v>307</v>
      </c>
      <c r="V109" s="28">
        <v>13.5</v>
      </c>
      <c r="W109" s="29">
        <f t="shared" si="9"/>
        <v>293.5</v>
      </c>
      <c r="X109" s="30">
        <f t="shared" si="10"/>
        <v>145.6</v>
      </c>
      <c r="Y109" s="31">
        <f t="shared" si="13"/>
        <v>439.1</v>
      </c>
      <c r="Z109" s="32">
        <f t="shared" si="14"/>
        <v>257.44433000000004</v>
      </c>
      <c r="AA109" s="134">
        <f t="shared" si="11"/>
        <v>181.65566999999999</v>
      </c>
    </row>
    <row r="110" spans="1:27" s="34" customFormat="1" ht="37.5" hidden="1" x14ac:dyDescent="0.25">
      <c r="A110" s="16">
        <v>103</v>
      </c>
      <c r="B110" s="35" t="s">
        <v>395</v>
      </c>
      <c r="C110" s="2">
        <f>COUNTA($D$6:$D110)</f>
        <v>105</v>
      </c>
      <c r="D110" s="17" t="s">
        <v>396</v>
      </c>
      <c r="E110" s="37"/>
      <c r="F110" s="37"/>
      <c r="G110" s="37"/>
      <c r="H110" s="38"/>
      <c r="I110" s="38"/>
      <c r="J110" s="39"/>
      <c r="K110" s="76" t="s">
        <v>357</v>
      </c>
      <c r="L110" s="22" t="s">
        <v>64</v>
      </c>
      <c r="M110" s="16">
        <v>2</v>
      </c>
      <c r="N110" s="16">
        <v>167</v>
      </c>
      <c r="O110" s="23" t="s">
        <v>58</v>
      </c>
      <c r="P110" s="23" t="s">
        <v>58</v>
      </c>
      <c r="Q110" s="24">
        <v>600</v>
      </c>
      <c r="R110" s="25" t="s">
        <v>397</v>
      </c>
      <c r="S110" s="25" t="s">
        <v>60</v>
      </c>
      <c r="T110" s="150" t="s">
        <v>398</v>
      </c>
      <c r="U110" s="27">
        <v>600</v>
      </c>
      <c r="V110" s="28">
        <v>52.7</v>
      </c>
      <c r="W110" s="29">
        <f t="shared" si="9"/>
        <v>547.29999999999995</v>
      </c>
      <c r="X110" s="30">
        <f t="shared" si="10"/>
        <v>271.60000000000002</v>
      </c>
      <c r="Y110" s="31">
        <f t="shared" si="13"/>
        <v>818.9</v>
      </c>
      <c r="Z110" s="32">
        <f t="shared" si="14"/>
        <v>480.12107000000003</v>
      </c>
      <c r="AA110" s="134">
        <f t="shared" si="11"/>
        <v>338.77892999999995</v>
      </c>
    </row>
    <row r="111" spans="1:27" s="34" customFormat="1" ht="37.5" hidden="1" x14ac:dyDescent="0.25">
      <c r="A111" s="156"/>
      <c r="B111" s="35"/>
      <c r="C111" s="2">
        <f>COUNTA($D$6:$D111)</f>
        <v>106</v>
      </c>
      <c r="D111" s="78" t="s">
        <v>399</v>
      </c>
      <c r="E111" s="157"/>
      <c r="F111" s="157"/>
      <c r="G111" s="157"/>
      <c r="H111" s="158"/>
      <c r="I111" s="158"/>
      <c r="J111" s="159"/>
      <c r="K111" s="82" t="s">
        <v>357</v>
      </c>
      <c r="L111" s="83" t="s">
        <v>57</v>
      </c>
      <c r="M111" s="77">
        <v>5</v>
      </c>
      <c r="N111" s="77">
        <v>42</v>
      </c>
      <c r="O111" s="84" t="s">
        <v>58</v>
      </c>
      <c r="P111" s="84" t="s">
        <v>58</v>
      </c>
      <c r="Q111" s="85">
        <v>156</v>
      </c>
      <c r="R111" s="86" t="s">
        <v>399</v>
      </c>
      <c r="S111" s="25" t="s">
        <v>60</v>
      </c>
      <c r="T111" s="36"/>
      <c r="U111" s="27">
        <v>156</v>
      </c>
      <c r="V111" s="28"/>
      <c r="W111" s="29">
        <f t="shared" si="9"/>
        <v>156</v>
      </c>
      <c r="X111" s="30">
        <f t="shared" si="10"/>
        <v>77.400000000000006</v>
      </c>
      <c r="Y111" s="31">
        <f t="shared" si="13"/>
        <v>233.4</v>
      </c>
      <c r="Z111" s="32">
        <f t="shared" ref="Z111" si="15">Y111</f>
        <v>233.4</v>
      </c>
      <c r="AA111" s="33">
        <f t="shared" si="11"/>
        <v>0</v>
      </c>
    </row>
    <row r="112" spans="1:27" s="34" customFormat="1" ht="37.5" hidden="1" x14ac:dyDescent="0.25">
      <c r="A112" s="117">
        <v>104</v>
      </c>
      <c r="B112" s="160" t="s">
        <v>400</v>
      </c>
      <c r="C112" s="2">
        <f>COUNTA($D$6:$D112)</f>
        <v>107</v>
      </c>
      <c r="D112" s="118" t="s">
        <v>401</v>
      </c>
      <c r="E112" s="37"/>
      <c r="F112" s="37"/>
      <c r="G112" s="37"/>
      <c r="H112" s="38"/>
      <c r="I112" s="38"/>
      <c r="J112" s="39"/>
      <c r="K112" s="151" t="s">
        <v>357</v>
      </c>
      <c r="L112" s="22" t="s">
        <v>67</v>
      </c>
      <c r="M112" s="117">
        <v>1</v>
      </c>
      <c r="N112" s="117">
        <v>177</v>
      </c>
      <c r="O112" s="152" t="s">
        <v>58</v>
      </c>
      <c r="P112" s="152" t="s">
        <v>58</v>
      </c>
      <c r="Q112" s="153">
        <v>216</v>
      </c>
      <c r="R112" s="154" t="s">
        <v>402</v>
      </c>
      <c r="S112" s="25" t="s">
        <v>60</v>
      </c>
      <c r="T112" s="161" t="s">
        <v>403</v>
      </c>
      <c r="U112" s="27">
        <v>216</v>
      </c>
      <c r="V112" s="28">
        <v>8.1</v>
      </c>
      <c r="W112" s="29">
        <f t="shared" si="9"/>
        <v>207.9</v>
      </c>
      <c r="X112" s="30">
        <f t="shared" si="10"/>
        <v>103.2</v>
      </c>
      <c r="Y112" s="31">
        <f t="shared" si="13"/>
        <v>311.10000000000002</v>
      </c>
      <c r="Z112" s="32">
        <f t="shared" ref="Z112:Z113" si="16">Y112*58.63%</f>
        <v>182.39793000000003</v>
      </c>
      <c r="AA112" s="134">
        <f t="shared" si="11"/>
        <v>128.70206999999999</v>
      </c>
    </row>
    <row r="113" spans="1:27" s="34" customFormat="1" ht="112.5" hidden="1" x14ac:dyDescent="0.25">
      <c r="A113" s="16">
        <v>105</v>
      </c>
      <c r="B113" s="17" t="s">
        <v>404</v>
      </c>
      <c r="C113" s="2">
        <f>COUNTA($D$6:$D113)</f>
        <v>108</v>
      </c>
      <c r="D113" s="17" t="s">
        <v>405</v>
      </c>
      <c r="E113" s="37"/>
      <c r="F113" s="37"/>
      <c r="G113" s="37"/>
      <c r="H113" s="38"/>
      <c r="I113" s="38"/>
      <c r="J113" s="39"/>
      <c r="K113" s="21" t="s">
        <v>357</v>
      </c>
      <c r="L113" s="22" t="s">
        <v>92</v>
      </c>
      <c r="M113" s="16">
        <v>10</v>
      </c>
      <c r="N113" s="16">
        <v>168</v>
      </c>
      <c r="O113" s="23">
        <v>0</v>
      </c>
      <c r="P113" s="23">
        <v>0</v>
      </c>
      <c r="Q113" s="24">
        <v>324</v>
      </c>
      <c r="R113" s="25" t="s">
        <v>406</v>
      </c>
      <c r="S113" s="25" t="s">
        <v>60</v>
      </c>
      <c r="T113" s="150" t="s">
        <v>407</v>
      </c>
      <c r="U113" s="27">
        <v>324</v>
      </c>
      <c r="V113" s="28">
        <v>20.5</v>
      </c>
      <c r="W113" s="29">
        <f t="shared" si="9"/>
        <v>303.5</v>
      </c>
      <c r="X113" s="30">
        <f t="shared" si="10"/>
        <v>150.6</v>
      </c>
      <c r="Y113" s="31">
        <f t="shared" si="13"/>
        <v>454.1</v>
      </c>
      <c r="Z113" s="32">
        <f t="shared" si="16"/>
        <v>266.23883000000001</v>
      </c>
      <c r="AA113" s="134">
        <f t="shared" si="11"/>
        <v>187.86117000000002</v>
      </c>
    </row>
    <row r="114" spans="1:27" s="34" customFormat="1" ht="112.5" hidden="1" x14ac:dyDescent="0.25">
      <c r="A114" s="43">
        <v>130</v>
      </c>
      <c r="B114" s="41" t="s">
        <v>408</v>
      </c>
      <c r="C114" s="2">
        <f>COUNTA($D$6:$D114)</f>
        <v>109</v>
      </c>
      <c r="D114" s="17" t="s">
        <v>409</v>
      </c>
      <c r="E114" s="37"/>
      <c r="F114" s="37"/>
      <c r="G114" s="37"/>
      <c r="H114" s="38"/>
      <c r="I114" s="38"/>
      <c r="J114" s="39"/>
      <c r="K114" s="62" t="s">
        <v>357</v>
      </c>
      <c r="L114" s="22" t="s">
        <v>64</v>
      </c>
      <c r="M114" s="43">
        <v>2</v>
      </c>
      <c r="N114" s="43">
        <v>173</v>
      </c>
      <c r="O114" s="44">
        <v>27</v>
      </c>
      <c r="P114" s="44">
        <v>0</v>
      </c>
      <c r="Q114" s="63">
        <v>58</v>
      </c>
      <c r="R114" s="45" t="s">
        <v>410</v>
      </c>
      <c r="S114" s="25" t="s">
        <v>60</v>
      </c>
      <c r="T114" s="36"/>
      <c r="U114" s="27">
        <v>58</v>
      </c>
      <c r="V114" s="28"/>
      <c r="W114" s="29">
        <f t="shared" si="9"/>
        <v>58</v>
      </c>
      <c r="X114" s="30">
        <f t="shared" si="10"/>
        <v>28.8</v>
      </c>
      <c r="Y114" s="31">
        <f t="shared" si="13"/>
        <v>86.8</v>
      </c>
      <c r="Z114" s="32">
        <f t="shared" ref="Z114:Z115" si="17">Y114</f>
        <v>86.8</v>
      </c>
      <c r="AA114" s="33">
        <f t="shared" si="11"/>
        <v>0</v>
      </c>
    </row>
    <row r="115" spans="1:27" s="34" customFormat="1" ht="37.5" hidden="1" x14ac:dyDescent="0.25">
      <c r="A115" s="16">
        <v>106</v>
      </c>
      <c r="B115" s="35" t="s">
        <v>411</v>
      </c>
      <c r="C115" s="2">
        <f>COUNTA($D$6:$D115)</f>
        <v>110</v>
      </c>
      <c r="D115" s="17" t="s">
        <v>412</v>
      </c>
      <c r="E115" s="37"/>
      <c r="F115" s="37"/>
      <c r="G115" s="37"/>
      <c r="H115" s="38"/>
      <c r="I115" s="38"/>
      <c r="J115" s="39"/>
      <c r="K115" s="21" t="s">
        <v>357</v>
      </c>
      <c r="L115" s="22" t="s">
        <v>92</v>
      </c>
      <c r="M115" s="16">
        <v>10</v>
      </c>
      <c r="N115" s="156">
        <v>183</v>
      </c>
      <c r="O115" s="23" t="s">
        <v>58</v>
      </c>
      <c r="P115" s="23" t="s">
        <v>58</v>
      </c>
      <c r="Q115" s="24">
        <v>405</v>
      </c>
      <c r="R115" s="25" t="s">
        <v>413</v>
      </c>
      <c r="S115" s="25" t="s">
        <v>60</v>
      </c>
      <c r="T115" s="104"/>
      <c r="U115" s="27">
        <v>405</v>
      </c>
      <c r="V115" s="28"/>
      <c r="W115" s="29">
        <f t="shared" si="9"/>
        <v>405</v>
      </c>
      <c r="X115" s="30">
        <f t="shared" si="10"/>
        <v>201</v>
      </c>
      <c r="Y115" s="31">
        <f t="shared" si="13"/>
        <v>606</v>
      </c>
      <c r="Z115" s="32">
        <f t="shared" si="17"/>
        <v>606</v>
      </c>
      <c r="AA115" s="33">
        <f t="shared" si="11"/>
        <v>0</v>
      </c>
    </row>
    <row r="116" spans="1:27" s="34" customFormat="1" ht="56.25" hidden="1" x14ac:dyDescent="0.25">
      <c r="A116" s="22" t="s">
        <v>414</v>
      </c>
      <c r="B116" s="35" t="s">
        <v>415</v>
      </c>
      <c r="C116" s="2">
        <f>COUNTA($D$6:$D116)</f>
        <v>111</v>
      </c>
      <c r="D116" s="17" t="s">
        <v>416</v>
      </c>
      <c r="E116" s="37"/>
      <c r="F116" s="37"/>
      <c r="G116" s="37"/>
      <c r="H116" s="38"/>
      <c r="I116" s="38"/>
      <c r="J116" s="39"/>
      <c r="K116" s="21" t="s">
        <v>357</v>
      </c>
      <c r="L116" s="22" t="s">
        <v>92</v>
      </c>
      <c r="M116" s="16">
        <v>10</v>
      </c>
      <c r="N116" s="16">
        <v>170</v>
      </c>
      <c r="O116" s="23" t="s">
        <v>58</v>
      </c>
      <c r="P116" s="23" t="s">
        <v>58</v>
      </c>
      <c r="Q116" s="113" t="s">
        <v>417</v>
      </c>
      <c r="R116" s="25" t="s">
        <v>415</v>
      </c>
      <c r="S116" s="25" t="s">
        <v>60</v>
      </c>
      <c r="T116" s="162" t="s">
        <v>418</v>
      </c>
      <c r="U116" s="27">
        <f>435+108</f>
        <v>543</v>
      </c>
      <c r="V116" s="124">
        <v>34.799999999999997</v>
      </c>
      <c r="W116" s="29">
        <f t="shared" si="9"/>
        <v>508.2</v>
      </c>
      <c r="X116" s="30">
        <f t="shared" si="10"/>
        <v>252.2</v>
      </c>
      <c r="Y116" s="31">
        <f t="shared" si="13"/>
        <v>760.4</v>
      </c>
      <c r="Z116" s="32">
        <f t="shared" ref="Z116:Z120" si="18">Y116*58.63%</f>
        <v>445.82252</v>
      </c>
      <c r="AA116" s="134">
        <f t="shared" si="11"/>
        <v>314.57747999999998</v>
      </c>
    </row>
    <row r="117" spans="1:27" s="34" customFormat="1" ht="56.25" hidden="1" x14ac:dyDescent="0.25">
      <c r="A117" s="96">
        <v>108</v>
      </c>
      <c r="B117" s="97" t="s">
        <v>419</v>
      </c>
      <c r="C117" s="2">
        <f>COUNTA($D$6:$D117)</f>
        <v>112</v>
      </c>
      <c r="D117" s="98" t="s">
        <v>420</v>
      </c>
      <c r="E117" s="37"/>
      <c r="F117" s="37"/>
      <c r="G117" s="37"/>
      <c r="H117" s="38"/>
      <c r="I117" s="38"/>
      <c r="J117" s="39"/>
      <c r="K117" s="99" t="s">
        <v>357</v>
      </c>
      <c r="L117" s="22" t="s">
        <v>57</v>
      </c>
      <c r="M117" s="96">
        <v>5</v>
      </c>
      <c r="N117" s="96">
        <v>35</v>
      </c>
      <c r="O117" s="101">
        <v>22</v>
      </c>
      <c r="P117" s="101">
        <v>0</v>
      </c>
      <c r="Q117" s="163">
        <v>270</v>
      </c>
      <c r="R117" s="103" t="s">
        <v>421</v>
      </c>
      <c r="S117" s="25" t="s">
        <v>60</v>
      </c>
      <c r="T117" s="150" t="s">
        <v>422</v>
      </c>
      <c r="U117" s="27">
        <v>270</v>
      </c>
      <c r="V117" s="105">
        <v>12.8</v>
      </c>
      <c r="W117" s="29">
        <f t="shared" si="9"/>
        <v>257.2</v>
      </c>
      <c r="X117" s="30">
        <f t="shared" si="10"/>
        <v>127.6</v>
      </c>
      <c r="Y117" s="31">
        <f t="shared" si="13"/>
        <v>384.79999999999995</v>
      </c>
      <c r="Z117" s="32">
        <f t="shared" si="18"/>
        <v>225.60824</v>
      </c>
      <c r="AA117" s="134">
        <f t="shared" si="11"/>
        <v>159.19175999999996</v>
      </c>
    </row>
    <row r="118" spans="1:27" s="34" customFormat="1" ht="56.25" hidden="1" x14ac:dyDescent="0.25">
      <c r="A118" s="16">
        <v>109</v>
      </c>
      <c r="B118" s="35" t="s">
        <v>423</v>
      </c>
      <c r="C118" s="2">
        <f>COUNTA($D$6:$D118)</f>
        <v>113</v>
      </c>
      <c r="D118" s="17" t="s">
        <v>424</v>
      </c>
      <c r="E118" s="37"/>
      <c r="F118" s="37"/>
      <c r="G118" s="37"/>
      <c r="H118" s="38"/>
      <c r="I118" s="38"/>
      <c r="J118" s="39"/>
      <c r="K118" s="21" t="s">
        <v>357</v>
      </c>
      <c r="L118" s="22" t="s">
        <v>67</v>
      </c>
      <c r="M118" s="16">
        <v>1</v>
      </c>
      <c r="N118" s="16">
        <v>135</v>
      </c>
      <c r="O118" s="23" t="s">
        <v>58</v>
      </c>
      <c r="P118" s="23" t="s">
        <v>58</v>
      </c>
      <c r="Q118" s="24">
        <v>324</v>
      </c>
      <c r="R118" s="25" t="s">
        <v>423</v>
      </c>
      <c r="S118" s="25" t="s">
        <v>60</v>
      </c>
      <c r="T118" s="164" t="s">
        <v>425</v>
      </c>
      <c r="U118" s="27">
        <v>324</v>
      </c>
      <c r="V118" s="28">
        <v>11</v>
      </c>
      <c r="W118" s="29">
        <f t="shared" si="9"/>
        <v>313</v>
      </c>
      <c r="X118" s="30">
        <f t="shared" si="10"/>
        <v>155.30000000000001</v>
      </c>
      <c r="Y118" s="31">
        <f t="shared" si="13"/>
        <v>468.3</v>
      </c>
      <c r="Z118" s="32">
        <f t="shared" si="18"/>
        <v>274.56429000000003</v>
      </c>
      <c r="AA118" s="134">
        <f t="shared" si="11"/>
        <v>193.73570999999998</v>
      </c>
    </row>
    <row r="119" spans="1:27" s="34" customFormat="1" ht="93.75" hidden="1" x14ac:dyDescent="0.25">
      <c r="A119" s="16">
        <v>112</v>
      </c>
      <c r="B119" s="35" t="s">
        <v>426</v>
      </c>
      <c r="C119" s="2">
        <f>COUNTA($D$6:$D119)</f>
        <v>114</v>
      </c>
      <c r="D119" s="17" t="s">
        <v>427</v>
      </c>
      <c r="E119" s="37"/>
      <c r="F119" s="37"/>
      <c r="G119" s="37"/>
      <c r="H119" s="38"/>
      <c r="I119" s="38"/>
      <c r="J119" s="39"/>
      <c r="K119" s="21" t="s">
        <v>357</v>
      </c>
      <c r="L119" s="22" t="s">
        <v>67</v>
      </c>
      <c r="M119" s="16">
        <v>1</v>
      </c>
      <c r="N119" s="16">
        <v>38</v>
      </c>
      <c r="O119" s="23" t="s">
        <v>58</v>
      </c>
      <c r="P119" s="23" t="s">
        <v>58</v>
      </c>
      <c r="Q119" s="24">
        <v>108</v>
      </c>
      <c r="R119" s="25" t="s">
        <v>426</v>
      </c>
      <c r="S119" s="25" t="s">
        <v>60</v>
      </c>
      <c r="T119" s="164" t="s">
        <v>428</v>
      </c>
      <c r="U119" s="27">
        <v>108</v>
      </c>
      <c r="V119" s="28">
        <v>4.7</v>
      </c>
      <c r="W119" s="29">
        <f t="shared" si="9"/>
        <v>103.3</v>
      </c>
      <c r="X119" s="30">
        <f t="shared" si="10"/>
        <v>51.3</v>
      </c>
      <c r="Y119" s="31">
        <f t="shared" si="13"/>
        <v>154.6</v>
      </c>
      <c r="Z119" s="32">
        <f t="shared" si="18"/>
        <v>90.641980000000004</v>
      </c>
      <c r="AA119" s="134">
        <f t="shared" si="11"/>
        <v>63.958019999999991</v>
      </c>
    </row>
    <row r="120" spans="1:27" s="34" customFormat="1" ht="56.25" hidden="1" x14ac:dyDescent="0.25">
      <c r="A120" s="16">
        <v>113</v>
      </c>
      <c r="B120" s="35" t="s">
        <v>429</v>
      </c>
      <c r="C120" s="2">
        <f>COUNTA($D$6:$D120)</f>
        <v>115</v>
      </c>
      <c r="D120" s="17" t="s">
        <v>430</v>
      </c>
      <c r="E120" s="37"/>
      <c r="F120" s="37"/>
      <c r="G120" s="37"/>
      <c r="H120" s="38"/>
      <c r="I120" s="38"/>
      <c r="J120" s="39"/>
      <c r="K120" s="21" t="s">
        <v>357</v>
      </c>
      <c r="L120" s="22" t="s">
        <v>67</v>
      </c>
      <c r="M120" s="16">
        <v>1</v>
      </c>
      <c r="N120" s="16">
        <v>108</v>
      </c>
      <c r="O120" s="23" t="s">
        <v>58</v>
      </c>
      <c r="P120" s="23" t="s">
        <v>58</v>
      </c>
      <c r="Q120" s="24">
        <v>416</v>
      </c>
      <c r="R120" s="25" t="s">
        <v>429</v>
      </c>
      <c r="S120" s="25" t="s">
        <v>60</v>
      </c>
      <c r="T120" s="164" t="s">
        <v>431</v>
      </c>
      <c r="U120" s="27">
        <v>416</v>
      </c>
      <c r="V120" s="28">
        <v>41.2</v>
      </c>
      <c r="W120" s="29">
        <f t="shared" si="9"/>
        <v>374.8</v>
      </c>
      <c r="X120" s="30">
        <f t="shared" si="10"/>
        <v>186</v>
      </c>
      <c r="Y120" s="31">
        <f t="shared" si="13"/>
        <v>560.79999999999995</v>
      </c>
      <c r="Z120" s="32">
        <f t="shared" si="18"/>
        <v>328.79703999999998</v>
      </c>
      <c r="AA120" s="134">
        <f t="shared" si="11"/>
        <v>232.00295999999997</v>
      </c>
    </row>
    <row r="121" spans="1:27" s="178" customFormat="1" ht="159.94999999999999" hidden="1" customHeight="1" x14ac:dyDescent="0.25">
      <c r="A121" s="165">
        <v>114</v>
      </c>
      <c r="B121" s="166" t="s">
        <v>432</v>
      </c>
      <c r="C121" s="2">
        <f>COUNTA($D$6:$D121)</f>
        <v>116</v>
      </c>
      <c r="D121" s="17" t="s">
        <v>433</v>
      </c>
      <c r="E121" s="167"/>
      <c r="F121" s="167"/>
      <c r="G121" s="167"/>
      <c r="H121" s="168"/>
      <c r="I121" s="168"/>
      <c r="J121" s="169"/>
      <c r="K121" s="170" t="s">
        <v>357</v>
      </c>
      <c r="L121" s="171" t="s">
        <v>64</v>
      </c>
      <c r="M121" s="165">
        <v>2</v>
      </c>
      <c r="N121" s="165">
        <v>182</v>
      </c>
      <c r="O121" s="172">
        <v>22</v>
      </c>
      <c r="P121" s="172">
        <v>0</v>
      </c>
      <c r="Q121" s="173">
        <v>324</v>
      </c>
      <c r="R121" s="174" t="s">
        <v>434</v>
      </c>
      <c r="S121" s="25" t="s">
        <v>60</v>
      </c>
      <c r="T121" s="175" t="s">
        <v>435</v>
      </c>
      <c r="U121" s="176">
        <v>324</v>
      </c>
      <c r="V121" s="177"/>
      <c r="W121" s="29">
        <f t="shared" si="9"/>
        <v>324</v>
      </c>
      <c r="X121" s="30">
        <f t="shared" si="10"/>
        <v>160.80000000000001</v>
      </c>
      <c r="Y121" s="31">
        <f t="shared" si="13"/>
        <v>484.8</v>
      </c>
      <c r="Z121" s="32">
        <f t="shared" ref="Z121:Z123" si="19">Y121</f>
        <v>484.8</v>
      </c>
      <c r="AA121" s="33">
        <f t="shared" si="11"/>
        <v>0</v>
      </c>
    </row>
    <row r="122" spans="1:27" s="34" customFormat="1" ht="37.5" hidden="1" x14ac:dyDescent="0.25">
      <c r="A122" s="16">
        <v>110</v>
      </c>
      <c r="B122" s="35" t="s">
        <v>436</v>
      </c>
      <c r="C122" s="2">
        <f>COUNTA($D$6:$D122)</f>
        <v>117</v>
      </c>
      <c r="D122" s="17" t="s">
        <v>437</v>
      </c>
      <c r="E122" s="37"/>
      <c r="F122" s="37"/>
      <c r="G122" s="37"/>
      <c r="H122" s="38"/>
      <c r="I122" s="38"/>
      <c r="J122" s="39"/>
      <c r="K122" s="21" t="s">
        <v>357</v>
      </c>
      <c r="L122" s="22" t="s">
        <v>85</v>
      </c>
      <c r="M122" s="16" t="s">
        <v>58</v>
      </c>
      <c r="N122" s="16" t="s">
        <v>58</v>
      </c>
      <c r="O122" s="23" t="s">
        <v>58</v>
      </c>
      <c r="P122" s="23" t="s">
        <v>58</v>
      </c>
      <c r="Q122" s="24">
        <v>100</v>
      </c>
      <c r="R122" s="25" t="s">
        <v>436</v>
      </c>
      <c r="S122" s="25" t="s">
        <v>60</v>
      </c>
      <c r="T122" s="104"/>
      <c r="U122" s="27">
        <v>100</v>
      </c>
      <c r="V122" s="28"/>
      <c r="W122" s="29">
        <f t="shared" si="9"/>
        <v>100</v>
      </c>
      <c r="X122" s="30">
        <f t="shared" si="10"/>
        <v>49.6</v>
      </c>
      <c r="Y122" s="31">
        <f t="shared" si="13"/>
        <v>149.6</v>
      </c>
      <c r="Z122" s="32">
        <f t="shared" si="19"/>
        <v>149.6</v>
      </c>
      <c r="AA122" s="33">
        <f t="shared" si="11"/>
        <v>0</v>
      </c>
    </row>
    <row r="123" spans="1:27" s="34" customFormat="1" ht="37.5" hidden="1" x14ac:dyDescent="0.25">
      <c r="A123" s="16">
        <v>120</v>
      </c>
      <c r="B123" s="35" t="s">
        <v>438</v>
      </c>
      <c r="C123" s="2">
        <f>COUNTA($D$6:$D123)</f>
        <v>118</v>
      </c>
      <c r="D123" s="17" t="s">
        <v>439</v>
      </c>
      <c r="E123" s="37"/>
      <c r="F123" s="37"/>
      <c r="G123" s="37"/>
      <c r="H123" s="38"/>
      <c r="I123" s="38"/>
      <c r="J123" s="39"/>
      <c r="K123" s="21" t="s">
        <v>357</v>
      </c>
      <c r="L123" s="22" t="s">
        <v>67</v>
      </c>
      <c r="M123" s="16">
        <v>2</v>
      </c>
      <c r="N123" s="16">
        <v>34</v>
      </c>
      <c r="O123" s="23" t="s">
        <v>58</v>
      </c>
      <c r="P123" s="23" t="s">
        <v>58</v>
      </c>
      <c r="Q123" s="24">
        <v>216</v>
      </c>
      <c r="R123" s="25" t="s">
        <v>440</v>
      </c>
      <c r="S123" s="25" t="s">
        <v>60</v>
      </c>
      <c r="T123" s="36"/>
      <c r="U123" s="27">
        <v>216</v>
      </c>
      <c r="V123" s="28"/>
      <c r="W123" s="29">
        <f t="shared" si="9"/>
        <v>216</v>
      </c>
      <c r="X123" s="30">
        <f t="shared" si="10"/>
        <v>107.2</v>
      </c>
      <c r="Y123" s="31">
        <f t="shared" si="13"/>
        <v>323.2</v>
      </c>
      <c r="Z123" s="32">
        <f t="shared" si="19"/>
        <v>323.2</v>
      </c>
      <c r="AA123" s="33">
        <f t="shared" si="11"/>
        <v>0</v>
      </c>
    </row>
    <row r="124" spans="1:27" s="34" customFormat="1" ht="112.5" hidden="1" x14ac:dyDescent="0.25">
      <c r="A124" s="16">
        <v>115</v>
      </c>
      <c r="B124" s="17" t="s">
        <v>441</v>
      </c>
      <c r="C124" s="2">
        <f>COUNTA($D$6:$D124)</f>
        <v>119</v>
      </c>
      <c r="D124" s="17" t="s">
        <v>442</v>
      </c>
      <c r="E124" s="37"/>
      <c r="F124" s="37"/>
      <c r="G124" s="37"/>
      <c r="H124" s="38"/>
      <c r="I124" s="38"/>
      <c r="J124" s="39"/>
      <c r="K124" s="21" t="s">
        <v>357</v>
      </c>
      <c r="L124" s="22" t="s">
        <v>92</v>
      </c>
      <c r="M124" s="16">
        <v>10</v>
      </c>
      <c r="N124" s="16">
        <v>171</v>
      </c>
      <c r="O124" s="23" t="s">
        <v>58</v>
      </c>
      <c r="P124" s="23" t="s">
        <v>58</v>
      </c>
      <c r="Q124" s="24">
        <v>216</v>
      </c>
      <c r="R124" s="25" t="s">
        <v>443</v>
      </c>
      <c r="S124" s="25" t="s">
        <v>60</v>
      </c>
      <c r="T124" s="179" t="s">
        <v>444</v>
      </c>
      <c r="U124" s="27">
        <v>216</v>
      </c>
      <c r="V124" s="28">
        <v>14.6</v>
      </c>
      <c r="W124" s="29">
        <f t="shared" si="9"/>
        <v>201.4</v>
      </c>
      <c r="X124" s="30">
        <f t="shared" si="10"/>
        <v>99.9</v>
      </c>
      <c r="Y124" s="31">
        <f t="shared" si="13"/>
        <v>301.3</v>
      </c>
      <c r="Z124" s="32">
        <f t="shared" ref="Z124:Z127" si="20">Y124*58.63%</f>
        <v>176.65219000000002</v>
      </c>
      <c r="AA124" s="134">
        <f t="shared" si="11"/>
        <v>124.64780999999999</v>
      </c>
    </row>
    <row r="125" spans="1:27" s="34" customFormat="1" ht="93.75" hidden="1" x14ac:dyDescent="0.25">
      <c r="A125" s="16">
        <v>116</v>
      </c>
      <c r="B125" s="17" t="s">
        <v>445</v>
      </c>
      <c r="C125" s="2">
        <f>COUNTA($D$6:$D125)</f>
        <v>120</v>
      </c>
      <c r="D125" s="46" t="s">
        <v>446</v>
      </c>
      <c r="E125" s="37"/>
      <c r="F125" s="37"/>
      <c r="G125" s="37"/>
      <c r="H125" s="38"/>
      <c r="I125" s="38"/>
      <c r="J125" s="39"/>
      <c r="K125" s="50" t="s">
        <v>357</v>
      </c>
      <c r="L125" s="51" t="s">
        <v>57</v>
      </c>
      <c r="M125" s="52">
        <v>5</v>
      </c>
      <c r="N125" s="52">
        <v>29</v>
      </c>
      <c r="O125" s="53" t="s">
        <v>58</v>
      </c>
      <c r="P125" s="53" t="s">
        <v>58</v>
      </c>
      <c r="Q125" s="54">
        <v>108</v>
      </c>
      <c r="R125" s="55" t="s">
        <v>447</v>
      </c>
      <c r="S125" s="25" t="s">
        <v>60</v>
      </c>
      <c r="T125" s="179" t="s">
        <v>448</v>
      </c>
      <c r="U125" s="56">
        <v>108</v>
      </c>
      <c r="V125" s="28">
        <v>7.3</v>
      </c>
      <c r="W125" s="29">
        <f t="shared" si="9"/>
        <v>100.7</v>
      </c>
      <c r="X125" s="30">
        <f t="shared" si="10"/>
        <v>50</v>
      </c>
      <c r="Y125" s="31">
        <f>W125+X125+30</f>
        <v>180.7</v>
      </c>
      <c r="Z125" s="32">
        <f>Y125*58.63%</f>
        <v>105.94441</v>
      </c>
      <c r="AA125" s="57">
        <f t="shared" si="11"/>
        <v>74.755589999999984</v>
      </c>
    </row>
    <row r="126" spans="1:27" s="68" customFormat="1" ht="120" customHeight="1" x14ac:dyDescent="0.25">
      <c r="A126" s="180">
        <v>117</v>
      </c>
      <c r="B126" s="17" t="s">
        <v>449</v>
      </c>
      <c r="C126" s="2">
        <v>1</v>
      </c>
      <c r="D126" s="46" t="s">
        <v>450</v>
      </c>
      <c r="E126" s="18" t="s">
        <v>50</v>
      </c>
      <c r="F126" s="18" t="s">
        <v>51</v>
      </c>
      <c r="G126" s="18" t="s">
        <v>52</v>
      </c>
      <c r="H126" s="18" t="s">
        <v>53</v>
      </c>
      <c r="I126" s="19" t="s">
        <v>54</v>
      </c>
      <c r="J126" s="20" t="s">
        <v>55</v>
      </c>
      <c r="K126" s="50" t="s">
        <v>357</v>
      </c>
      <c r="L126" s="51" t="s">
        <v>57</v>
      </c>
      <c r="M126" s="52">
        <v>5</v>
      </c>
      <c r="N126" s="52">
        <v>28</v>
      </c>
      <c r="O126" s="53" t="s">
        <v>58</v>
      </c>
      <c r="P126" s="53" t="s">
        <v>58</v>
      </c>
      <c r="Q126" s="54">
        <v>304</v>
      </c>
      <c r="R126" s="55" t="s">
        <v>451</v>
      </c>
      <c r="S126" s="25" t="s">
        <v>60</v>
      </c>
      <c r="T126" s="179" t="s">
        <v>452</v>
      </c>
      <c r="U126" s="27">
        <v>304</v>
      </c>
      <c r="V126" s="28">
        <v>12.7</v>
      </c>
      <c r="W126" s="29">
        <f t="shared" si="9"/>
        <v>291.3</v>
      </c>
      <c r="X126" s="30">
        <f t="shared" si="10"/>
        <v>144.5</v>
      </c>
      <c r="Y126" s="31">
        <f>W126+X126</f>
        <v>435.8</v>
      </c>
      <c r="Z126" s="32">
        <f>Y126*58.63%</f>
        <v>255.50954000000002</v>
      </c>
      <c r="AA126" s="134">
        <f>Y126-Z126</f>
        <v>180.29046</v>
      </c>
    </row>
    <row r="127" spans="1:27" s="34" customFormat="1" ht="56.25" hidden="1" x14ac:dyDescent="0.25">
      <c r="A127" s="16">
        <v>118</v>
      </c>
      <c r="B127" s="35" t="s">
        <v>453</v>
      </c>
      <c r="C127" s="2">
        <f>COUNTA($D$6:$D127)</f>
        <v>122</v>
      </c>
      <c r="D127" s="17" t="s">
        <v>454</v>
      </c>
      <c r="E127" s="37"/>
      <c r="F127" s="37"/>
      <c r="G127" s="37"/>
      <c r="H127" s="38"/>
      <c r="I127" s="38"/>
      <c r="J127" s="39"/>
      <c r="K127" s="21" t="s">
        <v>357</v>
      </c>
      <c r="L127" s="22" t="s">
        <v>57</v>
      </c>
      <c r="M127" s="16">
        <v>5</v>
      </c>
      <c r="N127" s="16">
        <v>23</v>
      </c>
      <c r="O127" s="23" t="s">
        <v>58</v>
      </c>
      <c r="P127" s="23" t="s">
        <v>58</v>
      </c>
      <c r="Q127" s="24">
        <v>216</v>
      </c>
      <c r="R127" s="25" t="s">
        <v>455</v>
      </c>
      <c r="S127" s="25" t="s">
        <v>60</v>
      </c>
      <c r="T127" s="150" t="s">
        <v>456</v>
      </c>
      <c r="U127" s="27">
        <v>216</v>
      </c>
      <c r="V127" s="28">
        <v>20</v>
      </c>
      <c r="W127" s="29">
        <f t="shared" si="9"/>
        <v>196</v>
      </c>
      <c r="X127" s="30">
        <f t="shared" si="10"/>
        <v>97.3</v>
      </c>
      <c r="Y127" s="31">
        <f>W127+X127</f>
        <v>293.3</v>
      </c>
      <c r="Z127" s="32">
        <f t="shared" si="20"/>
        <v>171.96179000000001</v>
      </c>
      <c r="AA127" s="134">
        <f t="shared" si="11"/>
        <v>121.33821</v>
      </c>
    </row>
    <row r="128" spans="1:27" s="184" customFormat="1" ht="140.1" hidden="1" customHeight="1" x14ac:dyDescent="0.25">
      <c r="A128" s="22">
        <v>119</v>
      </c>
      <c r="B128" s="17" t="s">
        <v>457</v>
      </c>
      <c r="C128" s="2">
        <f>COUNTA($D$6:$D128)</f>
        <v>123</v>
      </c>
      <c r="D128" s="17" t="s">
        <v>458</v>
      </c>
      <c r="E128" s="37"/>
      <c r="F128" s="37"/>
      <c r="G128" s="37"/>
      <c r="H128" s="38"/>
      <c r="I128" s="38"/>
      <c r="J128" s="39"/>
      <c r="K128" s="181" t="s">
        <v>357</v>
      </c>
      <c r="L128" s="22" t="s">
        <v>64</v>
      </c>
      <c r="M128" s="22">
        <v>2</v>
      </c>
      <c r="N128" s="22">
        <v>34</v>
      </c>
      <c r="O128" s="112">
        <v>22</v>
      </c>
      <c r="P128" s="112" t="s">
        <v>58</v>
      </c>
      <c r="Q128" s="113">
        <v>108</v>
      </c>
      <c r="R128" s="25" t="s">
        <v>459</v>
      </c>
      <c r="S128" s="25" t="s">
        <v>60</v>
      </c>
      <c r="T128" s="26"/>
      <c r="U128" s="182">
        <v>108</v>
      </c>
      <c r="V128" s="183"/>
      <c r="W128" s="29">
        <f t="shared" si="9"/>
        <v>108</v>
      </c>
      <c r="X128" s="30">
        <f t="shared" si="10"/>
        <v>53.6</v>
      </c>
      <c r="Y128" s="31">
        <f>W128+X128</f>
        <v>161.6</v>
      </c>
      <c r="Z128" s="32">
        <f t="shared" ref="Z128" si="21">Y128</f>
        <v>161.6</v>
      </c>
      <c r="AA128" s="33">
        <f t="shared" si="11"/>
        <v>0</v>
      </c>
    </row>
    <row r="129" spans="1:27" s="34" customFormat="1" ht="93.75" hidden="1" x14ac:dyDescent="0.25">
      <c r="A129" s="52">
        <v>121</v>
      </c>
      <c r="B129" s="46" t="s">
        <v>460</v>
      </c>
      <c r="C129" s="2">
        <f>COUNTA($D$6:$D129)</f>
        <v>124</v>
      </c>
      <c r="D129" s="46" t="s">
        <v>461</v>
      </c>
      <c r="E129" s="47"/>
      <c r="F129" s="47"/>
      <c r="G129" s="47"/>
      <c r="H129" s="48"/>
      <c r="I129" s="48"/>
      <c r="J129" s="49"/>
      <c r="K129" s="50" t="s">
        <v>357</v>
      </c>
      <c r="L129" s="51" t="s">
        <v>462</v>
      </c>
      <c r="M129" s="52">
        <v>1</v>
      </c>
      <c r="N129" s="52">
        <v>119</v>
      </c>
      <c r="O129" s="53" t="s">
        <v>58</v>
      </c>
      <c r="P129" s="53" t="s">
        <v>58</v>
      </c>
      <c r="Q129" s="185">
        <v>218</v>
      </c>
      <c r="R129" s="55" t="s">
        <v>463</v>
      </c>
      <c r="S129" s="22" t="s">
        <v>60</v>
      </c>
      <c r="T129" s="186" t="s">
        <v>464</v>
      </c>
      <c r="U129" s="56">
        <v>218</v>
      </c>
      <c r="V129" s="28">
        <v>28.3</v>
      </c>
      <c r="W129" s="29">
        <f t="shared" si="9"/>
        <v>189.7</v>
      </c>
      <c r="X129" s="30">
        <f t="shared" si="10"/>
        <v>94.1</v>
      </c>
      <c r="Y129" s="31">
        <f>W129+X129+54</f>
        <v>337.79999999999995</v>
      </c>
      <c r="Z129" s="32">
        <f>Y129*58.63%+0.6</f>
        <v>198.65213999999997</v>
      </c>
      <c r="AA129" s="57">
        <f t="shared" si="11"/>
        <v>139.14785999999998</v>
      </c>
    </row>
    <row r="130" spans="1:27" s="34" customFormat="1" ht="37.5" hidden="1" x14ac:dyDescent="0.25">
      <c r="A130" s="16">
        <v>122</v>
      </c>
      <c r="B130" s="35" t="s">
        <v>465</v>
      </c>
      <c r="C130" s="2">
        <f>COUNTA($D$6:$D130)</f>
        <v>125</v>
      </c>
      <c r="D130" s="17" t="s">
        <v>466</v>
      </c>
      <c r="E130" s="37"/>
      <c r="F130" s="37"/>
      <c r="G130" s="37"/>
      <c r="H130" s="38"/>
      <c r="I130" s="38"/>
      <c r="J130" s="39"/>
      <c r="K130" s="21" t="s">
        <v>357</v>
      </c>
      <c r="L130" s="22" t="s">
        <v>467</v>
      </c>
      <c r="M130" s="16">
        <v>5</v>
      </c>
      <c r="N130" s="16">
        <v>30</v>
      </c>
      <c r="O130" s="23" t="s">
        <v>58</v>
      </c>
      <c r="P130" s="23" t="s">
        <v>58</v>
      </c>
      <c r="Q130" s="24">
        <v>208</v>
      </c>
      <c r="R130" s="25" t="s">
        <v>468</v>
      </c>
      <c r="S130" s="25" t="s">
        <v>60</v>
      </c>
      <c r="T130" s="36"/>
      <c r="U130" s="27">
        <v>208</v>
      </c>
      <c r="V130" s="28"/>
      <c r="W130" s="29">
        <f t="shared" si="9"/>
        <v>208</v>
      </c>
      <c r="X130" s="30">
        <f t="shared" si="10"/>
        <v>103.2</v>
      </c>
      <c r="Y130" s="31">
        <f t="shared" ref="Y130:Y169" si="22">W130+X130</f>
        <v>311.2</v>
      </c>
      <c r="Z130" s="32">
        <f t="shared" ref="Z130:Z132" si="23">Y130</f>
        <v>311.2</v>
      </c>
      <c r="AA130" s="33">
        <f t="shared" si="11"/>
        <v>0</v>
      </c>
    </row>
    <row r="131" spans="1:27" s="184" customFormat="1" ht="131.25" hidden="1" x14ac:dyDescent="0.25">
      <c r="A131" s="22">
        <v>123</v>
      </c>
      <c r="B131" s="46" t="s">
        <v>469</v>
      </c>
      <c r="C131" s="2">
        <f>COUNTA($D$6:$D131)</f>
        <v>126</v>
      </c>
      <c r="D131" s="116" t="s">
        <v>470</v>
      </c>
      <c r="E131" s="37"/>
      <c r="F131" s="37"/>
      <c r="G131" s="37"/>
      <c r="H131" s="38"/>
      <c r="I131" s="38"/>
      <c r="J131" s="39"/>
      <c r="K131" s="187" t="s">
        <v>357</v>
      </c>
      <c r="L131" s="22" t="s">
        <v>67</v>
      </c>
      <c r="M131" s="188">
        <v>1</v>
      </c>
      <c r="N131" s="188">
        <v>58</v>
      </c>
      <c r="O131" s="112" t="s">
        <v>58</v>
      </c>
      <c r="P131" s="112" t="s">
        <v>58</v>
      </c>
      <c r="Q131" s="189">
        <v>378</v>
      </c>
      <c r="R131" s="67" t="s">
        <v>469</v>
      </c>
      <c r="S131" s="25" t="s">
        <v>60</v>
      </c>
      <c r="T131" s="26"/>
      <c r="U131" s="182">
        <v>378</v>
      </c>
      <c r="V131" s="183"/>
      <c r="W131" s="29">
        <f t="shared" si="9"/>
        <v>378</v>
      </c>
      <c r="X131" s="30">
        <f t="shared" si="10"/>
        <v>187.6</v>
      </c>
      <c r="Y131" s="31">
        <f t="shared" si="22"/>
        <v>565.6</v>
      </c>
      <c r="Z131" s="32">
        <f t="shared" si="23"/>
        <v>565.6</v>
      </c>
      <c r="AA131" s="33">
        <f t="shared" si="11"/>
        <v>0</v>
      </c>
    </row>
    <row r="132" spans="1:27" s="34" customFormat="1" ht="131.25" hidden="1" x14ac:dyDescent="0.25">
      <c r="A132" s="16">
        <v>125</v>
      </c>
      <c r="B132" s="17" t="s">
        <v>471</v>
      </c>
      <c r="C132" s="2">
        <f>COUNTA($D$6:$D132)</f>
        <v>127</v>
      </c>
      <c r="D132" s="17" t="s">
        <v>472</v>
      </c>
      <c r="E132" s="37"/>
      <c r="F132" s="37"/>
      <c r="G132" s="37"/>
      <c r="H132" s="38"/>
      <c r="I132" s="38"/>
      <c r="J132" s="39"/>
      <c r="K132" s="21" t="s">
        <v>357</v>
      </c>
      <c r="L132" s="22" t="s">
        <v>67</v>
      </c>
      <c r="M132" s="16">
        <v>1</v>
      </c>
      <c r="N132" s="16">
        <v>9</v>
      </c>
      <c r="O132" s="112" t="s">
        <v>58</v>
      </c>
      <c r="P132" s="112" t="s">
        <v>58</v>
      </c>
      <c r="Q132" s="24">
        <v>405</v>
      </c>
      <c r="R132" s="25" t="s">
        <v>473</v>
      </c>
      <c r="S132" s="25" t="s">
        <v>60</v>
      </c>
      <c r="T132" s="36"/>
      <c r="U132" s="27">
        <v>405</v>
      </c>
      <c r="V132" s="28"/>
      <c r="W132" s="29">
        <f t="shared" si="9"/>
        <v>405</v>
      </c>
      <c r="X132" s="30">
        <f t="shared" si="10"/>
        <v>201</v>
      </c>
      <c r="Y132" s="31">
        <f t="shared" si="22"/>
        <v>606</v>
      </c>
      <c r="Z132" s="32">
        <f t="shared" si="23"/>
        <v>606</v>
      </c>
      <c r="AA132" s="33">
        <f t="shared" si="11"/>
        <v>0</v>
      </c>
    </row>
    <row r="133" spans="1:27" s="184" customFormat="1" ht="56.25" hidden="1" x14ac:dyDescent="0.25">
      <c r="A133" s="22">
        <v>126</v>
      </c>
      <c r="B133" s="17" t="s">
        <v>474</v>
      </c>
      <c r="C133" s="2">
        <f>COUNTA($D$6:$D133)</f>
        <v>128</v>
      </c>
      <c r="D133" s="17" t="s">
        <v>475</v>
      </c>
      <c r="E133" s="37"/>
      <c r="F133" s="37"/>
      <c r="G133" s="37"/>
      <c r="H133" s="38"/>
      <c r="I133" s="38"/>
      <c r="J133" s="39"/>
      <c r="K133" s="181" t="s">
        <v>357</v>
      </c>
      <c r="L133" s="22" t="s">
        <v>467</v>
      </c>
      <c r="M133" s="22">
        <v>1</v>
      </c>
      <c r="N133" s="22">
        <v>191</v>
      </c>
      <c r="O133" s="112" t="s">
        <v>58</v>
      </c>
      <c r="P133" s="112" t="s">
        <v>58</v>
      </c>
      <c r="Q133" s="113">
        <v>378</v>
      </c>
      <c r="R133" s="25" t="s">
        <v>476</v>
      </c>
      <c r="S133" s="25" t="s">
        <v>60</v>
      </c>
      <c r="T133" s="150" t="s">
        <v>477</v>
      </c>
      <c r="U133" s="182">
        <v>378</v>
      </c>
      <c r="V133" s="183">
        <v>15</v>
      </c>
      <c r="W133" s="29">
        <f t="shared" si="9"/>
        <v>363</v>
      </c>
      <c r="X133" s="30">
        <f t="shared" si="10"/>
        <v>180.1</v>
      </c>
      <c r="Y133" s="31">
        <f t="shared" si="22"/>
        <v>543.1</v>
      </c>
      <c r="Z133" s="32">
        <f>Y133*58.63%</f>
        <v>318.41953000000001</v>
      </c>
      <c r="AA133" s="134">
        <f t="shared" si="11"/>
        <v>224.68047000000001</v>
      </c>
    </row>
    <row r="134" spans="1:27" s="68" customFormat="1" ht="37.5" hidden="1" x14ac:dyDescent="0.25">
      <c r="A134" s="52">
        <v>127</v>
      </c>
      <c r="B134" s="190" t="s">
        <v>478</v>
      </c>
      <c r="C134" s="2">
        <f>COUNTA($D$6:$D134)</f>
        <v>129</v>
      </c>
      <c r="D134" s="17" t="s">
        <v>479</v>
      </c>
      <c r="E134" s="37"/>
      <c r="F134" s="37"/>
      <c r="G134" s="37"/>
      <c r="H134" s="38"/>
      <c r="I134" s="38"/>
      <c r="J134" s="39"/>
      <c r="K134" s="21" t="s">
        <v>357</v>
      </c>
      <c r="L134" s="22" t="s">
        <v>67</v>
      </c>
      <c r="M134" s="16">
        <v>1</v>
      </c>
      <c r="N134" s="16">
        <v>164</v>
      </c>
      <c r="O134" s="112"/>
      <c r="P134" s="112"/>
      <c r="Q134" s="3">
        <v>54</v>
      </c>
      <c r="R134" s="25" t="s">
        <v>480</v>
      </c>
      <c r="S134" s="25" t="s">
        <v>60</v>
      </c>
      <c r="T134" s="72"/>
      <c r="U134" s="27">
        <v>54</v>
      </c>
      <c r="V134" s="59"/>
      <c r="W134" s="29">
        <f t="shared" ref="W134:W197" si="24">U134-V134</f>
        <v>54</v>
      </c>
      <c r="X134" s="30">
        <f t="shared" ref="X134:X197" si="25">ROUND((((W134*100)/$Y$267)*$Y$269)/100,1)</f>
        <v>26.8</v>
      </c>
      <c r="Y134" s="31">
        <f t="shared" si="22"/>
        <v>80.8</v>
      </c>
      <c r="Z134" s="32">
        <f t="shared" ref="Z134" si="26">Y134</f>
        <v>80.8</v>
      </c>
      <c r="AA134" s="33">
        <f t="shared" ref="AA134:AA197" si="27">Y134-Z134</f>
        <v>0</v>
      </c>
    </row>
    <row r="135" spans="1:27" s="34" customFormat="1" ht="37.5" hidden="1" x14ac:dyDescent="0.25">
      <c r="A135" s="16">
        <v>128</v>
      </c>
      <c r="B135" s="35" t="s">
        <v>481</v>
      </c>
      <c r="C135" s="2">
        <f>COUNTA($D$6:$D135)</f>
        <v>130</v>
      </c>
      <c r="D135" s="17" t="s">
        <v>482</v>
      </c>
      <c r="E135" s="37"/>
      <c r="F135" s="37"/>
      <c r="G135" s="37"/>
      <c r="H135" s="38"/>
      <c r="I135" s="38"/>
      <c r="J135" s="39"/>
      <c r="K135" s="21" t="s">
        <v>357</v>
      </c>
      <c r="L135" s="22" t="s">
        <v>64</v>
      </c>
      <c r="M135" s="16">
        <v>2</v>
      </c>
      <c r="N135" s="16">
        <v>64</v>
      </c>
      <c r="O135" s="23">
        <v>22</v>
      </c>
      <c r="P135" s="23">
        <v>0</v>
      </c>
      <c r="Q135" s="24">
        <v>378</v>
      </c>
      <c r="R135" s="25" t="s">
        <v>483</v>
      </c>
      <c r="S135" s="25" t="s">
        <v>60</v>
      </c>
      <c r="T135" s="150" t="s">
        <v>484</v>
      </c>
      <c r="U135" s="27">
        <v>378</v>
      </c>
      <c r="V135" s="28">
        <v>16.2</v>
      </c>
      <c r="W135" s="29">
        <f t="shared" si="24"/>
        <v>361.8</v>
      </c>
      <c r="X135" s="30">
        <f t="shared" si="25"/>
        <v>179.5</v>
      </c>
      <c r="Y135" s="31">
        <f t="shared" si="22"/>
        <v>541.29999999999995</v>
      </c>
      <c r="Z135" s="32">
        <f t="shared" ref="Z135:Z138" si="28">Y135*58.63%</f>
        <v>317.36419000000001</v>
      </c>
      <c r="AA135" s="134">
        <f t="shared" si="27"/>
        <v>223.93580999999995</v>
      </c>
    </row>
    <row r="136" spans="1:27" s="34" customFormat="1" ht="56.25" hidden="1" x14ac:dyDescent="0.25">
      <c r="A136" s="135">
        <v>129</v>
      </c>
      <c r="B136" s="191" t="s">
        <v>485</v>
      </c>
      <c r="C136" s="2">
        <f>COUNTA($D$6:$D136)</f>
        <v>131</v>
      </c>
      <c r="D136" s="136" t="s">
        <v>486</v>
      </c>
      <c r="E136" s="37"/>
      <c r="F136" s="37"/>
      <c r="G136" s="37"/>
      <c r="H136" s="38"/>
      <c r="I136" s="38"/>
      <c r="J136" s="39"/>
      <c r="K136" s="137" t="s">
        <v>357</v>
      </c>
      <c r="L136" s="22" t="s">
        <v>67</v>
      </c>
      <c r="M136" s="135">
        <v>1</v>
      </c>
      <c r="N136" s="192">
        <v>183</v>
      </c>
      <c r="O136" s="138" t="s">
        <v>58</v>
      </c>
      <c r="P136" s="138" t="s">
        <v>58</v>
      </c>
      <c r="Q136" s="139">
        <v>297</v>
      </c>
      <c r="R136" s="193" t="s">
        <v>487</v>
      </c>
      <c r="S136" s="25" t="s">
        <v>60</v>
      </c>
      <c r="T136" s="155" t="s">
        <v>488</v>
      </c>
      <c r="U136" s="27">
        <v>297</v>
      </c>
      <c r="V136" s="28">
        <v>15</v>
      </c>
      <c r="W136" s="29">
        <f t="shared" si="24"/>
        <v>282</v>
      </c>
      <c r="X136" s="30">
        <f t="shared" si="25"/>
        <v>139.9</v>
      </c>
      <c r="Y136" s="31">
        <f t="shared" si="22"/>
        <v>421.9</v>
      </c>
      <c r="Z136" s="32">
        <f t="shared" si="28"/>
        <v>247.35997</v>
      </c>
      <c r="AA136" s="134">
        <f t="shared" si="27"/>
        <v>174.54002999999997</v>
      </c>
    </row>
    <row r="137" spans="1:27" s="68" customFormat="1" ht="56.25" hidden="1" x14ac:dyDescent="0.25">
      <c r="A137" s="52">
        <v>131</v>
      </c>
      <c r="B137" s="190" t="s">
        <v>489</v>
      </c>
      <c r="C137" s="2">
        <f>COUNTA($D$6:$D137)</f>
        <v>132</v>
      </c>
      <c r="D137" s="17" t="s">
        <v>490</v>
      </c>
      <c r="E137" s="47"/>
      <c r="F137" s="47"/>
      <c r="G137" s="47"/>
      <c r="H137" s="48"/>
      <c r="I137" s="48"/>
      <c r="J137" s="49"/>
      <c r="K137" s="21" t="s">
        <v>357</v>
      </c>
      <c r="L137" s="22" t="s">
        <v>491</v>
      </c>
      <c r="M137" s="16">
        <v>2</v>
      </c>
      <c r="N137" s="16">
        <v>42</v>
      </c>
      <c r="O137" s="23">
        <v>22</v>
      </c>
      <c r="P137" s="23" t="s">
        <v>58</v>
      </c>
      <c r="Q137" s="24">
        <v>442</v>
      </c>
      <c r="R137" s="25" t="s">
        <v>492</v>
      </c>
      <c r="S137" s="25" t="s">
        <v>60</v>
      </c>
      <c r="T137" s="179" t="s">
        <v>493</v>
      </c>
      <c r="U137" s="27">
        <v>442</v>
      </c>
      <c r="V137" s="28">
        <v>15.6</v>
      </c>
      <c r="W137" s="29">
        <f t="shared" si="24"/>
        <v>426.4</v>
      </c>
      <c r="X137" s="30">
        <f t="shared" si="25"/>
        <v>211.6</v>
      </c>
      <c r="Y137" s="31">
        <f t="shared" si="22"/>
        <v>638</v>
      </c>
      <c r="Z137" s="32">
        <f t="shared" si="28"/>
        <v>374.05940000000004</v>
      </c>
      <c r="AA137" s="134">
        <f t="shared" si="27"/>
        <v>263.94059999999996</v>
      </c>
    </row>
    <row r="138" spans="1:27" s="34" customFormat="1" ht="150" hidden="1" x14ac:dyDescent="0.25">
      <c r="A138" s="16">
        <v>132</v>
      </c>
      <c r="B138" s="35" t="s">
        <v>494</v>
      </c>
      <c r="C138" s="2">
        <f>COUNTA($D$6:$D138)</f>
        <v>133</v>
      </c>
      <c r="D138" s="17" t="s">
        <v>495</v>
      </c>
      <c r="E138" s="37"/>
      <c r="F138" s="37"/>
      <c r="G138" s="37"/>
      <c r="H138" s="38"/>
      <c r="I138" s="38"/>
      <c r="J138" s="39"/>
      <c r="K138" s="21" t="s">
        <v>357</v>
      </c>
      <c r="L138" s="22" t="s">
        <v>67</v>
      </c>
      <c r="M138" s="16">
        <v>2</v>
      </c>
      <c r="N138" s="16">
        <v>15</v>
      </c>
      <c r="O138" s="23" t="s">
        <v>58</v>
      </c>
      <c r="P138" s="23" t="s">
        <v>58</v>
      </c>
      <c r="Q138" s="24">
        <v>270</v>
      </c>
      <c r="R138" s="25" t="s">
        <v>496</v>
      </c>
      <c r="S138" s="25" t="s">
        <v>60</v>
      </c>
      <c r="T138" s="179" t="s">
        <v>497</v>
      </c>
      <c r="U138" s="27">
        <v>270</v>
      </c>
      <c r="V138" s="28">
        <v>10</v>
      </c>
      <c r="W138" s="29">
        <f t="shared" si="24"/>
        <v>260</v>
      </c>
      <c r="X138" s="30">
        <f t="shared" si="25"/>
        <v>129</v>
      </c>
      <c r="Y138" s="31">
        <f t="shared" si="22"/>
        <v>389</v>
      </c>
      <c r="Z138" s="32">
        <f t="shared" si="28"/>
        <v>228.07070000000002</v>
      </c>
      <c r="AA138" s="134">
        <f t="shared" si="27"/>
        <v>160.92929999999998</v>
      </c>
    </row>
    <row r="139" spans="1:27" s="34" customFormat="1" ht="37.5" hidden="1" x14ac:dyDescent="0.25">
      <c r="A139" s="16">
        <v>133</v>
      </c>
      <c r="B139" s="35" t="s">
        <v>498</v>
      </c>
      <c r="C139" s="2">
        <f>COUNTA($D$6:$D139)</f>
        <v>134</v>
      </c>
      <c r="D139" s="17" t="s">
        <v>499</v>
      </c>
      <c r="E139" s="37"/>
      <c r="F139" s="37"/>
      <c r="G139" s="37"/>
      <c r="H139" s="38"/>
      <c r="I139" s="38"/>
      <c r="J139" s="39"/>
      <c r="K139" s="21" t="s">
        <v>357</v>
      </c>
      <c r="L139" s="22" t="s">
        <v>57</v>
      </c>
      <c r="M139" s="16">
        <v>5</v>
      </c>
      <c r="N139" s="16">
        <v>69</v>
      </c>
      <c r="O139" s="23" t="s">
        <v>58</v>
      </c>
      <c r="P139" s="23" t="s">
        <v>58</v>
      </c>
      <c r="Q139" s="24">
        <v>108</v>
      </c>
      <c r="R139" s="25" t="s">
        <v>498</v>
      </c>
      <c r="S139" s="25" t="s">
        <v>60</v>
      </c>
      <c r="T139" s="36"/>
      <c r="U139" s="27">
        <v>108</v>
      </c>
      <c r="V139" s="28"/>
      <c r="W139" s="29">
        <f t="shared" si="24"/>
        <v>108</v>
      </c>
      <c r="X139" s="30">
        <f t="shared" si="25"/>
        <v>53.6</v>
      </c>
      <c r="Y139" s="31">
        <f t="shared" si="22"/>
        <v>161.6</v>
      </c>
      <c r="Z139" s="32">
        <f t="shared" ref="Z139" si="29">Y139</f>
        <v>161.6</v>
      </c>
      <c r="AA139" s="33">
        <f t="shared" si="27"/>
        <v>0</v>
      </c>
    </row>
    <row r="140" spans="1:27" s="34" customFormat="1" ht="112.5" hidden="1" x14ac:dyDescent="0.25">
      <c r="A140" s="142">
        <v>134</v>
      </c>
      <c r="B140" s="144" t="s">
        <v>500</v>
      </c>
      <c r="C140" s="2">
        <f>COUNTA($D$6:$D140)</f>
        <v>135</v>
      </c>
      <c r="D140" s="144" t="s">
        <v>501</v>
      </c>
      <c r="E140" s="37"/>
      <c r="F140" s="37"/>
      <c r="G140" s="37"/>
      <c r="H140" s="38"/>
      <c r="I140" s="38"/>
      <c r="J140" s="39"/>
      <c r="K140" s="145" t="s">
        <v>357</v>
      </c>
      <c r="L140" s="22" t="s">
        <v>85</v>
      </c>
      <c r="M140" s="16" t="s">
        <v>58</v>
      </c>
      <c r="N140" s="16" t="s">
        <v>58</v>
      </c>
      <c r="O140" s="23" t="s">
        <v>58</v>
      </c>
      <c r="P140" s="23" t="s">
        <v>58</v>
      </c>
      <c r="Q140" s="24">
        <v>416</v>
      </c>
      <c r="R140" s="148" t="s">
        <v>502</v>
      </c>
      <c r="S140" s="25" t="s">
        <v>60</v>
      </c>
      <c r="T140" s="155" t="s">
        <v>503</v>
      </c>
      <c r="U140" s="27">
        <v>416</v>
      </c>
      <c r="V140" s="28">
        <v>15.4</v>
      </c>
      <c r="W140" s="29">
        <f t="shared" si="24"/>
        <v>400.6</v>
      </c>
      <c r="X140" s="30">
        <f t="shared" si="25"/>
        <v>198.8</v>
      </c>
      <c r="Y140" s="31">
        <f t="shared" si="22"/>
        <v>599.40000000000009</v>
      </c>
      <c r="Z140" s="32">
        <f t="shared" ref="Z140:Z143" si="30">Y140*58.63%</f>
        <v>351.42822000000007</v>
      </c>
      <c r="AA140" s="134">
        <f t="shared" si="27"/>
        <v>247.97178000000002</v>
      </c>
    </row>
    <row r="141" spans="1:27" s="34" customFormat="1" ht="56.25" hidden="1" x14ac:dyDescent="0.25">
      <c r="A141" s="16">
        <v>135</v>
      </c>
      <c r="B141" s="35" t="s">
        <v>504</v>
      </c>
      <c r="C141" s="2">
        <f>COUNTA($D$6:$D141)</f>
        <v>136</v>
      </c>
      <c r="D141" s="17" t="s">
        <v>505</v>
      </c>
      <c r="E141" s="37"/>
      <c r="F141" s="37"/>
      <c r="G141" s="37"/>
      <c r="H141" s="38"/>
      <c r="I141" s="38"/>
      <c r="J141" s="39"/>
      <c r="K141" s="21" t="s">
        <v>357</v>
      </c>
      <c r="L141" s="22" t="s">
        <v>64</v>
      </c>
      <c r="M141" s="16">
        <v>2</v>
      </c>
      <c r="N141" s="16">
        <v>187</v>
      </c>
      <c r="O141" s="23">
        <v>22</v>
      </c>
      <c r="P141" s="23" t="s">
        <v>58</v>
      </c>
      <c r="Q141" s="24">
        <v>216</v>
      </c>
      <c r="R141" s="25" t="s">
        <v>506</v>
      </c>
      <c r="S141" s="25" t="s">
        <v>60</v>
      </c>
      <c r="T141" s="150" t="s">
        <v>507</v>
      </c>
      <c r="U141" s="27">
        <v>216</v>
      </c>
      <c r="V141" s="28">
        <v>14.8</v>
      </c>
      <c r="W141" s="29">
        <f t="shared" si="24"/>
        <v>201.2</v>
      </c>
      <c r="X141" s="30">
        <f t="shared" si="25"/>
        <v>99.8</v>
      </c>
      <c r="Y141" s="31">
        <f t="shared" si="22"/>
        <v>301</v>
      </c>
      <c r="Z141" s="32">
        <f t="shared" si="30"/>
        <v>176.47630000000001</v>
      </c>
      <c r="AA141" s="134">
        <f t="shared" si="27"/>
        <v>124.52369999999999</v>
      </c>
    </row>
    <row r="142" spans="1:27" s="34" customFormat="1" ht="112.5" hidden="1" x14ac:dyDescent="0.25">
      <c r="A142" s="16">
        <v>137</v>
      </c>
      <c r="B142" s="35" t="s">
        <v>508</v>
      </c>
      <c r="C142" s="2">
        <f>COUNTA($D$6:$D142)</f>
        <v>137</v>
      </c>
      <c r="D142" s="17" t="s">
        <v>509</v>
      </c>
      <c r="E142" s="37"/>
      <c r="F142" s="37"/>
      <c r="G142" s="37"/>
      <c r="H142" s="38"/>
      <c r="I142" s="38"/>
      <c r="J142" s="39"/>
      <c r="K142" s="21" t="s">
        <v>357</v>
      </c>
      <c r="L142" s="22" t="s">
        <v>92</v>
      </c>
      <c r="M142" s="16">
        <v>10</v>
      </c>
      <c r="N142" s="194">
        <v>177</v>
      </c>
      <c r="O142" s="23">
        <v>0</v>
      </c>
      <c r="P142" s="23">
        <v>0</v>
      </c>
      <c r="Q142" s="24">
        <v>324</v>
      </c>
      <c r="R142" s="25" t="s">
        <v>510</v>
      </c>
      <c r="S142" s="25" t="s">
        <v>60</v>
      </c>
      <c r="T142" s="179" t="s">
        <v>511</v>
      </c>
      <c r="U142" s="27">
        <v>324</v>
      </c>
      <c r="V142" s="28">
        <v>15</v>
      </c>
      <c r="W142" s="29">
        <f t="shared" si="24"/>
        <v>309</v>
      </c>
      <c r="X142" s="30">
        <f t="shared" si="25"/>
        <v>153.30000000000001</v>
      </c>
      <c r="Y142" s="31">
        <f t="shared" si="22"/>
        <v>462.3</v>
      </c>
      <c r="Z142" s="32">
        <f t="shared" si="30"/>
        <v>271.04649000000001</v>
      </c>
      <c r="AA142" s="134">
        <f t="shared" si="27"/>
        <v>191.25351000000001</v>
      </c>
    </row>
    <row r="143" spans="1:27" s="74" customFormat="1" ht="150" hidden="1" x14ac:dyDescent="0.25">
      <c r="A143" s="71">
        <v>138</v>
      </c>
      <c r="B143" s="35" t="s">
        <v>512</v>
      </c>
      <c r="C143" s="2">
        <f>COUNTA($D$6:$D143)</f>
        <v>138</v>
      </c>
      <c r="D143" s="17" t="s">
        <v>513</v>
      </c>
      <c r="E143" s="37"/>
      <c r="F143" s="37"/>
      <c r="G143" s="37"/>
      <c r="H143" s="38"/>
      <c r="I143" s="38"/>
      <c r="J143" s="39"/>
      <c r="K143" s="21" t="s">
        <v>357</v>
      </c>
      <c r="L143" s="22" t="s">
        <v>67</v>
      </c>
      <c r="M143" s="16">
        <v>2</v>
      </c>
      <c r="N143" s="16">
        <v>28</v>
      </c>
      <c r="O143" s="23" t="s">
        <v>58</v>
      </c>
      <c r="P143" s="23" t="s">
        <v>58</v>
      </c>
      <c r="Q143" s="113" t="s">
        <v>514</v>
      </c>
      <c r="R143" s="25" t="s">
        <v>515</v>
      </c>
      <c r="S143" s="25" t="s">
        <v>60</v>
      </c>
      <c r="T143" s="26" t="s">
        <v>516</v>
      </c>
      <c r="U143" s="27">
        <f>208+480+192</f>
        <v>880</v>
      </c>
      <c r="V143" s="195">
        <v>57.2</v>
      </c>
      <c r="W143" s="29">
        <f t="shared" si="24"/>
        <v>822.8</v>
      </c>
      <c r="X143" s="30">
        <f t="shared" si="25"/>
        <v>408.3</v>
      </c>
      <c r="Y143" s="31">
        <f t="shared" si="22"/>
        <v>1231.0999999999999</v>
      </c>
      <c r="Z143" s="32">
        <f t="shared" si="30"/>
        <v>721.79393000000005</v>
      </c>
      <c r="AA143" s="134">
        <f t="shared" si="27"/>
        <v>509.30606999999986</v>
      </c>
    </row>
    <row r="144" spans="1:27" s="34" customFormat="1" ht="120" hidden="1" customHeight="1" x14ac:dyDescent="0.25">
      <c r="A144" s="142">
        <v>139</v>
      </c>
      <c r="B144" s="144" t="s">
        <v>517</v>
      </c>
      <c r="C144" s="2">
        <f>COUNTA($D$6:$D144)</f>
        <v>139</v>
      </c>
      <c r="D144" s="144" t="s">
        <v>518</v>
      </c>
      <c r="E144" s="37"/>
      <c r="F144" s="37"/>
      <c r="G144" s="37"/>
      <c r="H144" s="38"/>
      <c r="I144" s="38"/>
      <c r="J144" s="39"/>
      <c r="K144" s="145" t="s">
        <v>357</v>
      </c>
      <c r="L144" s="100" t="s">
        <v>118</v>
      </c>
      <c r="M144" s="142">
        <v>5</v>
      </c>
      <c r="N144" s="142">
        <v>56</v>
      </c>
      <c r="O144" s="146" t="s">
        <v>58</v>
      </c>
      <c r="P144" s="146" t="s">
        <v>58</v>
      </c>
      <c r="Q144" s="147">
        <v>108</v>
      </c>
      <c r="R144" s="148" t="s">
        <v>519</v>
      </c>
      <c r="S144" s="25" t="s">
        <v>60</v>
      </c>
      <c r="T144" s="36"/>
      <c r="U144" s="27">
        <v>108</v>
      </c>
      <c r="V144" s="28"/>
      <c r="W144" s="29">
        <f t="shared" si="24"/>
        <v>108</v>
      </c>
      <c r="X144" s="30">
        <f t="shared" si="25"/>
        <v>53.6</v>
      </c>
      <c r="Y144" s="31">
        <f t="shared" si="22"/>
        <v>161.6</v>
      </c>
      <c r="Z144" s="32">
        <f t="shared" ref="Z144:Z145" si="31">Y144</f>
        <v>161.6</v>
      </c>
      <c r="AA144" s="33">
        <f t="shared" si="27"/>
        <v>0</v>
      </c>
    </row>
    <row r="145" spans="1:27" s="34" customFormat="1" ht="37.5" hidden="1" x14ac:dyDescent="0.25">
      <c r="A145" s="16">
        <v>124</v>
      </c>
      <c r="B145" s="35" t="s">
        <v>520</v>
      </c>
      <c r="C145" s="2">
        <f>COUNTA($D$6:$D145)</f>
        <v>140</v>
      </c>
      <c r="D145" s="17" t="s">
        <v>521</v>
      </c>
      <c r="E145" s="37"/>
      <c r="F145" s="37"/>
      <c r="G145" s="37"/>
      <c r="H145" s="38"/>
      <c r="I145" s="38"/>
      <c r="J145" s="39"/>
      <c r="K145" s="21" t="s">
        <v>357</v>
      </c>
      <c r="L145" s="22" t="s">
        <v>85</v>
      </c>
      <c r="M145" s="16" t="s">
        <v>58</v>
      </c>
      <c r="N145" s="16" t="s">
        <v>58</v>
      </c>
      <c r="O145" s="23" t="s">
        <v>58</v>
      </c>
      <c r="P145" s="23" t="s">
        <v>58</v>
      </c>
      <c r="Q145" s="24">
        <v>156</v>
      </c>
      <c r="R145" s="25" t="s">
        <v>522</v>
      </c>
      <c r="S145" s="25" t="s">
        <v>60</v>
      </c>
      <c r="T145" s="36"/>
      <c r="U145" s="27">
        <v>156</v>
      </c>
      <c r="V145" s="28"/>
      <c r="W145" s="29">
        <f t="shared" si="24"/>
        <v>156</v>
      </c>
      <c r="X145" s="30">
        <f t="shared" si="25"/>
        <v>77.400000000000006</v>
      </c>
      <c r="Y145" s="31">
        <f t="shared" si="22"/>
        <v>233.4</v>
      </c>
      <c r="Z145" s="32">
        <f t="shared" si="31"/>
        <v>233.4</v>
      </c>
      <c r="AA145" s="33">
        <f t="shared" si="27"/>
        <v>0</v>
      </c>
    </row>
    <row r="146" spans="1:27" s="34" customFormat="1" ht="57" hidden="1" thickBot="1" x14ac:dyDescent="0.3">
      <c r="A146" s="196">
        <v>140</v>
      </c>
      <c r="B146" s="197" t="s">
        <v>523</v>
      </c>
      <c r="C146" s="2">
        <f>COUNTA($D$6:$D146)</f>
        <v>141</v>
      </c>
      <c r="D146" s="198" t="s">
        <v>524</v>
      </c>
      <c r="E146" s="37"/>
      <c r="F146" s="37"/>
      <c r="G146" s="37"/>
      <c r="H146" s="38"/>
      <c r="I146" s="38"/>
      <c r="J146" s="39"/>
      <c r="K146" s="199" t="s">
        <v>357</v>
      </c>
      <c r="L146" s="94" t="s">
        <v>64</v>
      </c>
      <c r="M146" s="196">
        <v>2</v>
      </c>
      <c r="N146" s="196">
        <v>33</v>
      </c>
      <c r="O146" s="200">
        <v>22</v>
      </c>
      <c r="P146" s="200" t="s">
        <v>58</v>
      </c>
      <c r="Q146" s="201">
        <v>270</v>
      </c>
      <c r="R146" s="202" t="s">
        <v>525</v>
      </c>
      <c r="S146" s="94" t="s">
        <v>60</v>
      </c>
      <c r="T146" s="203" t="s">
        <v>507</v>
      </c>
      <c r="U146" s="27">
        <v>270</v>
      </c>
      <c r="V146" s="28">
        <v>14.8</v>
      </c>
      <c r="W146" s="29">
        <f t="shared" si="24"/>
        <v>255.2</v>
      </c>
      <c r="X146" s="30">
        <f t="shared" si="25"/>
        <v>126.6</v>
      </c>
      <c r="Y146" s="31">
        <f t="shared" si="22"/>
        <v>381.79999999999995</v>
      </c>
      <c r="Z146" s="32">
        <f>Y146*58.63%</f>
        <v>223.84933999999998</v>
      </c>
      <c r="AA146" s="134">
        <f t="shared" si="27"/>
        <v>157.95065999999997</v>
      </c>
    </row>
    <row r="147" spans="1:27" s="34" customFormat="1" ht="37.5" hidden="1" x14ac:dyDescent="0.25">
      <c r="A147" s="96">
        <v>141</v>
      </c>
      <c r="B147" s="97" t="s">
        <v>526</v>
      </c>
      <c r="C147" s="2">
        <f>COUNTA($D$6:$D147)</f>
        <v>142</v>
      </c>
      <c r="D147" s="98" t="s">
        <v>527</v>
      </c>
      <c r="E147" s="37"/>
      <c r="F147" s="37"/>
      <c r="G147" s="37"/>
      <c r="H147" s="38"/>
      <c r="I147" s="38"/>
      <c r="J147" s="39"/>
      <c r="K147" s="99" t="s">
        <v>528</v>
      </c>
      <c r="L147" s="100" t="s">
        <v>57</v>
      </c>
      <c r="M147" s="96">
        <v>5</v>
      </c>
      <c r="N147" s="96">
        <v>48</v>
      </c>
      <c r="O147" s="101" t="s">
        <v>58</v>
      </c>
      <c r="P147" s="101" t="s">
        <v>58</v>
      </c>
      <c r="Q147" s="163">
        <v>364</v>
      </c>
      <c r="R147" s="103" t="s">
        <v>529</v>
      </c>
      <c r="S147" s="103" t="s">
        <v>60</v>
      </c>
      <c r="T147" s="104"/>
      <c r="U147" s="27">
        <v>364</v>
      </c>
      <c r="V147" s="105"/>
      <c r="W147" s="106">
        <f t="shared" si="24"/>
        <v>364</v>
      </c>
      <c r="X147" s="30">
        <f t="shared" si="25"/>
        <v>180.6</v>
      </c>
      <c r="Y147" s="31">
        <f t="shared" si="22"/>
        <v>544.6</v>
      </c>
      <c r="Z147" s="32">
        <f t="shared" ref="Z147:Z210" si="32">Y147</f>
        <v>544.6</v>
      </c>
      <c r="AA147" s="33">
        <f t="shared" si="27"/>
        <v>0</v>
      </c>
    </row>
    <row r="148" spans="1:27" s="34" customFormat="1" ht="37.5" hidden="1" x14ac:dyDescent="0.25">
      <c r="A148" s="16">
        <v>142</v>
      </c>
      <c r="B148" s="35" t="s">
        <v>530</v>
      </c>
      <c r="C148" s="2">
        <f>COUNTA($D$6:$D148)</f>
        <v>143</v>
      </c>
      <c r="D148" s="17" t="s">
        <v>531</v>
      </c>
      <c r="E148" s="37"/>
      <c r="F148" s="37"/>
      <c r="G148" s="37"/>
      <c r="H148" s="38"/>
      <c r="I148" s="38"/>
      <c r="J148" s="39"/>
      <c r="K148" s="21" t="s">
        <v>528</v>
      </c>
      <c r="L148" s="22" t="s">
        <v>67</v>
      </c>
      <c r="M148" s="16">
        <v>1</v>
      </c>
      <c r="N148" s="16">
        <v>98</v>
      </c>
      <c r="O148" s="23" t="s">
        <v>58</v>
      </c>
      <c r="P148" s="23" t="s">
        <v>58</v>
      </c>
      <c r="Q148" s="24">
        <v>222</v>
      </c>
      <c r="R148" s="25" t="s">
        <v>532</v>
      </c>
      <c r="S148" s="25" t="s">
        <v>60</v>
      </c>
      <c r="T148" s="36"/>
      <c r="U148" s="27">
        <v>222</v>
      </c>
      <c r="V148" s="28"/>
      <c r="W148" s="29">
        <f t="shared" si="24"/>
        <v>222</v>
      </c>
      <c r="X148" s="30">
        <f t="shared" si="25"/>
        <v>110.2</v>
      </c>
      <c r="Y148" s="31">
        <f t="shared" si="22"/>
        <v>332.2</v>
      </c>
      <c r="Z148" s="32">
        <f t="shared" si="32"/>
        <v>332.2</v>
      </c>
      <c r="AA148" s="33">
        <f t="shared" si="27"/>
        <v>0</v>
      </c>
    </row>
    <row r="149" spans="1:27" s="34" customFormat="1" ht="37.5" hidden="1" x14ac:dyDescent="0.25">
      <c r="A149" s="16">
        <v>143</v>
      </c>
      <c r="B149" s="35" t="s">
        <v>533</v>
      </c>
      <c r="C149" s="2">
        <f>COUNTA($D$6:$D149)</f>
        <v>144</v>
      </c>
      <c r="D149" s="17" t="s">
        <v>533</v>
      </c>
      <c r="E149" s="37"/>
      <c r="F149" s="37"/>
      <c r="G149" s="37"/>
      <c r="H149" s="38"/>
      <c r="I149" s="38"/>
      <c r="J149" s="39"/>
      <c r="K149" s="21" t="s">
        <v>528</v>
      </c>
      <c r="L149" s="22" t="s">
        <v>57</v>
      </c>
      <c r="M149" s="16">
        <v>5</v>
      </c>
      <c r="N149" s="16">
        <v>10</v>
      </c>
      <c r="O149" s="23">
        <v>22</v>
      </c>
      <c r="P149" s="23">
        <v>0</v>
      </c>
      <c r="Q149" s="24">
        <v>208</v>
      </c>
      <c r="R149" s="25" t="s">
        <v>534</v>
      </c>
      <c r="S149" s="25" t="s">
        <v>60</v>
      </c>
      <c r="T149" s="36"/>
      <c r="U149" s="27">
        <v>208</v>
      </c>
      <c r="V149" s="28"/>
      <c r="W149" s="29">
        <f t="shared" si="24"/>
        <v>208</v>
      </c>
      <c r="X149" s="30">
        <f t="shared" si="25"/>
        <v>103.2</v>
      </c>
      <c r="Y149" s="31">
        <f t="shared" si="22"/>
        <v>311.2</v>
      </c>
      <c r="Z149" s="32">
        <f t="shared" si="32"/>
        <v>311.2</v>
      </c>
      <c r="AA149" s="33">
        <f t="shared" si="27"/>
        <v>0</v>
      </c>
    </row>
    <row r="150" spans="1:27" s="34" customFormat="1" ht="206.25" hidden="1" x14ac:dyDescent="0.25">
      <c r="A150" s="16">
        <v>144</v>
      </c>
      <c r="B150" s="17" t="s">
        <v>535</v>
      </c>
      <c r="C150" s="2">
        <f>COUNTA($D$6:$D150)</f>
        <v>145</v>
      </c>
      <c r="D150" s="17" t="s">
        <v>536</v>
      </c>
      <c r="E150" s="37"/>
      <c r="F150" s="37"/>
      <c r="G150" s="37"/>
      <c r="H150" s="38"/>
      <c r="I150" s="38"/>
      <c r="J150" s="39"/>
      <c r="K150" s="21" t="s">
        <v>528</v>
      </c>
      <c r="L150" s="22" t="s">
        <v>64</v>
      </c>
      <c r="M150" s="16">
        <v>2</v>
      </c>
      <c r="N150" s="16">
        <v>47</v>
      </c>
      <c r="O150" s="23">
        <v>22</v>
      </c>
      <c r="P150" s="23" t="s">
        <v>58</v>
      </c>
      <c r="Q150" s="24">
        <v>59</v>
      </c>
      <c r="R150" s="25" t="s">
        <v>537</v>
      </c>
      <c r="S150" s="25" t="s">
        <v>60</v>
      </c>
      <c r="T150" s="36"/>
      <c r="U150" s="27">
        <v>59</v>
      </c>
      <c r="V150" s="28"/>
      <c r="W150" s="29">
        <f t="shared" si="24"/>
        <v>59</v>
      </c>
      <c r="X150" s="30">
        <f t="shared" si="25"/>
        <v>29.3</v>
      </c>
      <c r="Y150" s="31">
        <f t="shared" si="22"/>
        <v>88.3</v>
      </c>
      <c r="Z150" s="32">
        <f t="shared" si="32"/>
        <v>88.3</v>
      </c>
      <c r="AA150" s="33">
        <f t="shared" si="27"/>
        <v>0</v>
      </c>
    </row>
    <row r="151" spans="1:27" s="34" customFormat="1" ht="37.5" hidden="1" x14ac:dyDescent="0.25">
      <c r="A151" s="16">
        <v>146</v>
      </c>
      <c r="B151" s="35" t="s">
        <v>538</v>
      </c>
      <c r="C151" s="2">
        <f>COUNTA($D$6:$D151)</f>
        <v>146</v>
      </c>
      <c r="D151" s="17" t="s">
        <v>539</v>
      </c>
      <c r="E151" s="37"/>
      <c r="F151" s="37"/>
      <c r="G151" s="37"/>
      <c r="H151" s="38"/>
      <c r="I151" s="38"/>
      <c r="J151" s="39"/>
      <c r="K151" s="21" t="s">
        <v>528</v>
      </c>
      <c r="L151" s="22" t="s">
        <v>67</v>
      </c>
      <c r="M151" s="16">
        <v>1</v>
      </c>
      <c r="N151" s="16">
        <v>19</v>
      </c>
      <c r="O151" s="23" t="s">
        <v>58</v>
      </c>
      <c r="P151" s="23" t="s">
        <v>58</v>
      </c>
      <c r="Q151" s="24">
        <v>310</v>
      </c>
      <c r="R151" s="25" t="s">
        <v>540</v>
      </c>
      <c r="S151" s="25" t="s">
        <v>60</v>
      </c>
      <c r="T151" s="36"/>
      <c r="U151" s="27">
        <v>310</v>
      </c>
      <c r="V151" s="28"/>
      <c r="W151" s="29">
        <f t="shared" si="24"/>
        <v>310</v>
      </c>
      <c r="X151" s="30">
        <f t="shared" si="25"/>
        <v>153.80000000000001</v>
      </c>
      <c r="Y151" s="31">
        <f t="shared" si="22"/>
        <v>463.8</v>
      </c>
      <c r="Z151" s="32">
        <f t="shared" si="32"/>
        <v>463.8</v>
      </c>
      <c r="AA151" s="33">
        <f t="shared" si="27"/>
        <v>0</v>
      </c>
    </row>
    <row r="152" spans="1:27" s="34" customFormat="1" ht="112.5" hidden="1" x14ac:dyDescent="0.25">
      <c r="A152" s="16">
        <v>147</v>
      </c>
      <c r="B152" s="17" t="s">
        <v>541</v>
      </c>
      <c r="C152" s="2">
        <f>COUNTA($D$6:$D152)</f>
        <v>147</v>
      </c>
      <c r="D152" s="17" t="s">
        <v>542</v>
      </c>
      <c r="E152" s="37"/>
      <c r="F152" s="37"/>
      <c r="G152" s="37"/>
      <c r="H152" s="38"/>
      <c r="I152" s="38"/>
      <c r="J152" s="39"/>
      <c r="K152" s="21" t="s">
        <v>528</v>
      </c>
      <c r="L152" s="22" t="s">
        <v>64</v>
      </c>
      <c r="M152" s="16">
        <v>2</v>
      </c>
      <c r="N152" s="16">
        <v>181</v>
      </c>
      <c r="O152" s="23" t="s">
        <v>58</v>
      </c>
      <c r="P152" s="23" t="s">
        <v>58</v>
      </c>
      <c r="Q152" s="24">
        <v>364</v>
      </c>
      <c r="R152" s="25" t="s">
        <v>543</v>
      </c>
      <c r="S152" s="25" t="s">
        <v>60</v>
      </c>
      <c r="T152" s="36"/>
      <c r="U152" s="27">
        <v>364</v>
      </c>
      <c r="V152" s="28"/>
      <c r="W152" s="29">
        <f t="shared" si="24"/>
        <v>364</v>
      </c>
      <c r="X152" s="30">
        <f t="shared" si="25"/>
        <v>180.6</v>
      </c>
      <c r="Y152" s="31">
        <f t="shared" si="22"/>
        <v>544.6</v>
      </c>
      <c r="Z152" s="32">
        <f t="shared" si="32"/>
        <v>544.6</v>
      </c>
      <c r="AA152" s="33">
        <f t="shared" si="27"/>
        <v>0</v>
      </c>
    </row>
    <row r="153" spans="1:27" s="34" customFormat="1" ht="75" hidden="1" x14ac:dyDescent="0.25">
      <c r="A153" s="16">
        <v>148</v>
      </c>
      <c r="B153" s="17" t="s">
        <v>544</v>
      </c>
      <c r="C153" s="2">
        <f>COUNTA($D$6:$D153)</f>
        <v>148</v>
      </c>
      <c r="D153" s="17" t="s">
        <v>545</v>
      </c>
      <c r="E153" s="37"/>
      <c r="F153" s="37"/>
      <c r="G153" s="37"/>
      <c r="H153" s="38"/>
      <c r="I153" s="38"/>
      <c r="J153" s="39"/>
      <c r="K153" s="21" t="s">
        <v>528</v>
      </c>
      <c r="L153" s="22" t="s">
        <v>67</v>
      </c>
      <c r="M153" s="16">
        <v>2</v>
      </c>
      <c r="N153" s="16">
        <v>37</v>
      </c>
      <c r="O153" s="23" t="s">
        <v>58</v>
      </c>
      <c r="P153" s="23" t="s">
        <v>58</v>
      </c>
      <c r="Q153" s="24">
        <v>274</v>
      </c>
      <c r="R153" s="25" t="s">
        <v>546</v>
      </c>
      <c r="S153" s="25" t="s">
        <v>60</v>
      </c>
      <c r="T153" s="26" t="s">
        <v>547</v>
      </c>
      <c r="U153" s="27">
        <v>274</v>
      </c>
      <c r="V153" s="28"/>
      <c r="W153" s="29">
        <f t="shared" si="24"/>
        <v>274</v>
      </c>
      <c r="X153" s="30">
        <f t="shared" si="25"/>
        <v>136</v>
      </c>
      <c r="Y153" s="31">
        <f t="shared" si="22"/>
        <v>410</v>
      </c>
      <c r="Z153" s="32">
        <f t="shared" si="32"/>
        <v>410</v>
      </c>
      <c r="AA153" s="33">
        <f t="shared" si="27"/>
        <v>0</v>
      </c>
    </row>
    <row r="154" spans="1:27" s="68" customFormat="1" ht="140.1" hidden="1" customHeight="1" x14ac:dyDescent="0.25">
      <c r="A154" s="71">
        <v>149</v>
      </c>
      <c r="B154" s="46" t="s">
        <v>548</v>
      </c>
      <c r="C154" s="2">
        <f>COUNTA($D$6:$D154)</f>
        <v>149</v>
      </c>
      <c r="D154" s="17" t="s">
        <v>549</v>
      </c>
      <c r="E154" s="37"/>
      <c r="F154" s="37"/>
      <c r="G154" s="37"/>
      <c r="H154" s="38"/>
      <c r="I154" s="38"/>
      <c r="J154" s="39"/>
      <c r="K154" s="21" t="s">
        <v>528</v>
      </c>
      <c r="L154" s="22" t="s">
        <v>67</v>
      </c>
      <c r="M154" s="16">
        <v>1</v>
      </c>
      <c r="N154" s="16">
        <v>126</v>
      </c>
      <c r="O154" s="23" t="s">
        <v>58</v>
      </c>
      <c r="P154" s="23" t="s">
        <v>58</v>
      </c>
      <c r="Q154" s="24">
        <v>416</v>
      </c>
      <c r="R154" s="25" t="s">
        <v>550</v>
      </c>
      <c r="S154" s="25" t="s">
        <v>60</v>
      </c>
      <c r="T154" s="36"/>
      <c r="U154" s="27">
        <v>416</v>
      </c>
      <c r="V154" s="59"/>
      <c r="W154" s="29">
        <f t="shared" si="24"/>
        <v>416</v>
      </c>
      <c r="X154" s="30">
        <f t="shared" si="25"/>
        <v>206.4</v>
      </c>
      <c r="Y154" s="31">
        <f t="shared" si="22"/>
        <v>622.4</v>
      </c>
      <c r="Z154" s="32">
        <f t="shared" si="32"/>
        <v>622.4</v>
      </c>
      <c r="AA154" s="33">
        <f t="shared" si="27"/>
        <v>0</v>
      </c>
    </row>
    <row r="155" spans="1:27" s="34" customFormat="1" ht="37.5" hidden="1" x14ac:dyDescent="0.25">
      <c r="A155" s="16">
        <v>186</v>
      </c>
      <c r="B155" s="35" t="s">
        <v>551</v>
      </c>
      <c r="C155" s="2">
        <f>COUNTA($D$6:$D155)</f>
        <v>150</v>
      </c>
      <c r="D155" s="17" t="s">
        <v>552</v>
      </c>
      <c r="E155" s="37"/>
      <c r="F155" s="37"/>
      <c r="G155" s="37"/>
      <c r="H155" s="38"/>
      <c r="I155" s="38"/>
      <c r="J155" s="39"/>
      <c r="K155" s="76" t="s">
        <v>528</v>
      </c>
      <c r="L155" s="22" t="s">
        <v>64</v>
      </c>
      <c r="M155" s="16">
        <v>2</v>
      </c>
      <c r="N155" s="16">
        <v>66</v>
      </c>
      <c r="O155" s="23">
        <v>22</v>
      </c>
      <c r="P155" s="23" t="s">
        <v>58</v>
      </c>
      <c r="Q155" s="24">
        <v>260</v>
      </c>
      <c r="R155" s="25" t="s">
        <v>551</v>
      </c>
      <c r="S155" s="25" t="s">
        <v>60</v>
      </c>
      <c r="T155" s="36"/>
      <c r="U155" s="27">
        <v>260</v>
      </c>
      <c r="V155" s="28"/>
      <c r="W155" s="29">
        <f t="shared" si="24"/>
        <v>260</v>
      </c>
      <c r="X155" s="30">
        <f t="shared" si="25"/>
        <v>129</v>
      </c>
      <c r="Y155" s="31">
        <f t="shared" si="22"/>
        <v>389</v>
      </c>
      <c r="Z155" s="32">
        <f t="shared" si="32"/>
        <v>389</v>
      </c>
      <c r="AA155" s="33">
        <f t="shared" si="27"/>
        <v>0</v>
      </c>
    </row>
    <row r="156" spans="1:27" s="34" customFormat="1" ht="37.5" hidden="1" x14ac:dyDescent="0.25">
      <c r="A156" s="16">
        <v>150</v>
      </c>
      <c r="B156" s="35" t="s">
        <v>553</v>
      </c>
      <c r="C156" s="2">
        <f>COUNTA($D$6:$D156)</f>
        <v>151</v>
      </c>
      <c r="D156" s="116" t="s">
        <v>554</v>
      </c>
      <c r="E156" s="37"/>
      <c r="F156" s="37"/>
      <c r="G156" s="37"/>
      <c r="H156" s="38"/>
      <c r="I156" s="38"/>
      <c r="J156" s="39"/>
      <c r="K156" s="76" t="s">
        <v>528</v>
      </c>
      <c r="L156" s="22" t="s">
        <v>467</v>
      </c>
      <c r="M156" s="16">
        <v>1</v>
      </c>
      <c r="N156" s="16">
        <v>196</v>
      </c>
      <c r="O156" s="23" t="s">
        <v>58</v>
      </c>
      <c r="P156" s="23" t="s">
        <v>58</v>
      </c>
      <c r="Q156" s="24">
        <v>312</v>
      </c>
      <c r="R156" s="25" t="s">
        <v>553</v>
      </c>
      <c r="S156" s="25" t="s">
        <v>60</v>
      </c>
      <c r="T156" s="36"/>
      <c r="U156" s="27">
        <v>312</v>
      </c>
      <c r="V156" s="28"/>
      <c r="W156" s="29">
        <f t="shared" si="24"/>
        <v>312</v>
      </c>
      <c r="X156" s="30">
        <f t="shared" si="25"/>
        <v>154.80000000000001</v>
      </c>
      <c r="Y156" s="31">
        <f t="shared" si="22"/>
        <v>466.8</v>
      </c>
      <c r="Z156" s="32">
        <f t="shared" si="32"/>
        <v>466.8</v>
      </c>
      <c r="AA156" s="33">
        <f t="shared" si="27"/>
        <v>0</v>
      </c>
    </row>
    <row r="157" spans="1:27" s="34" customFormat="1" ht="37.5" hidden="1" x14ac:dyDescent="0.25">
      <c r="A157" s="16">
        <v>151</v>
      </c>
      <c r="B157" s="35" t="s">
        <v>555</v>
      </c>
      <c r="C157" s="2">
        <f>COUNTA($D$6:$D157)</f>
        <v>152</v>
      </c>
      <c r="D157" s="17" t="s">
        <v>556</v>
      </c>
      <c r="E157" s="37"/>
      <c r="F157" s="37"/>
      <c r="G157" s="37"/>
      <c r="H157" s="38"/>
      <c r="I157" s="38"/>
      <c r="J157" s="39"/>
      <c r="K157" s="21" t="s">
        <v>528</v>
      </c>
      <c r="L157" s="22" t="s">
        <v>57</v>
      </c>
      <c r="M157" s="16">
        <v>1</v>
      </c>
      <c r="N157" s="16">
        <v>53</v>
      </c>
      <c r="O157" s="23">
        <v>22</v>
      </c>
      <c r="P157" s="23" t="s">
        <v>58</v>
      </c>
      <c r="Q157" s="24">
        <v>156</v>
      </c>
      <c r="R157" s="25" t="s">
        <v>557</v>
      </c>
      <c r="S157" s="25" t="s">
        <v>60</v>
      </c>
      <c r="T157" s="36"/>
      <c r="U157" s="27">
        <v>156</v>
      </c>
      <c r="V157" s="28"/>
      <c r="W157" s="29">
        <f t="shared" si="24"/>
        <v>156</v>
      </c>
      <c r="X157" s="30">
        <f t="shared" si="25"/>
        <v>77.400000000000006</v>
      </c>
      <c r="Y157" s="31">
        <f t="shared" si="22"/>
        <v>233.4</v>
      </c>
      <c r="Z157" s="32">
        <f t="shared" si="32"/>
        <v>233.4</v>
      </c>
      <c r="AA157" s="33">
        <f t="shared" si="27"/>
        <v>0</v>
      </c>
    </row>
    <row r="158" spans="1:27" s="34" customFormat="1" ht="150" hidden="1" x14ac:dyDescent="0.25">
      <c r="A158" s="16">
        <v>152</v>
      </c>
      <c r="B158" s="17" t="s">
        <v>558</v>
      </c>
      <c r="C158" s="2">
        <f>COUNTA($D$6:$D158)</f>
        <v>153</v>
      </c>
      <c r="D158" s="17" t="s">
        <v>559</v>
      </c>
      <c r="E158" s="37"/>
      <c r="F158" s="37"/>
      <c r="G158" s="37"/>
      <c r="H158" s="38"/>
      <c r="I158" s="38"/>
      <c r="J158" s="39"/>
      <c r="K158" s="21" t="s">
        <v>528</v>
      </c>
      <c r="L158" s="22" t="s">
        <v>64</v>
      </c>
      <c r="M158" s="16">
        <v>2</v>
      </c>
      <c r="N158" s="16">
        <v>13</v>
      </c>
      <c r="O158" s="23">
        <v>22</v>
      </c>
      <c r="P158" s="23" t="s">
        <v>58</v>
      </c>
      <c r="Q158" s="24">
        <v>144</v>
      </c>
      <c r="R158" s="25" t="s">
        <v>560</v>
      </c>
      <c r="S158" s="25" t="s">
        <v>60</v>
      </c>
      <c r="T158" s="26" t="s">
        <v>561</v>
      </c>
      <c r="U158" s="27">
        <v>144</v>
      </c>
      <c r="V158" s="28"/>
      <c r="W158" s="29">
        <f t="shared" si="24"/>
        <v>144</v>
      </c>
      <c r="X158" s="30">
        <f t="shared" si="25"/>
        <v>71.5</v>
      </c>
      <c r="Y158" s="31">
        <f t="shared" si="22"/>
        <v>215.5</v>
      </c>
      <c r="Z158" s="32">
        <f t="shared" si="32"/>
        <v>215.5</v>
      </c>
      <c r="AA158" s="33">
        <f t="shared" si="27"/>
        <v>0</v>
      </c>
    </row>
    <row r="159" spans="1:27" s="34" customFormat="1" ht="93.75" hidden="1" x14ac:dyDescent="0.25">
      <c r="A159" s="16">
        <v>153</v>
      </c>
      <c r="B159" s="35" t="s">
        <v>562</v>
      </c>
      <c r="C159" s="2">
        <f>COUNTA($D$6:$D159)</f>
        <v>154</v>
      </c>
      <c r="D159" s="17" t="s">
        <v>563</v>
      </c>
      <c r="E159" s="37"/>
      <c r="F159" s="37"/>
      <c r="G159" s="37"/>
      <c r="H159" s="38"/>
      <c r="I159" s="38"/>
      <c r="J159" s="39"/>
      <c r="K159" s="21" t="s">
        <v>528</v>
      </c>
      <c r="L159" s="22" t="s">
        <v>64</v>
      </c>
      <c r="M159" s="16">
        <v>2</v>
      </c>
      <c r="N159" s="16">
        <v>6</v>
      </c>
      <c r="O159" s="23">
        <v>22</v>
      </c>
      <c r="P159" s="23" t="s">
        <v>58</v>
      </c>
      <c r="Q159" s="24">
        <v>260</v>
      </c>
      <c r="R159" s="25" t="s">
        <v>564</v>
      </c>
      <c r="S159" s="25" t="s">
        <v>60</v>
      </c>
      <c r="T159" s="26" t="s">
        <v>565</v>
      </c>
      <c r="U159" s="27">
        <v>260</v>
      </c>
      <c r="V159" s="28"/>
      <c r="W159" s="29">
        <f t="shared" si="24"/>
        <v>260</v>
      </c>
      <c r="X159" s="30">
        <f t="shared" si="25"/>
        <v>129</v>
      </c>
      <c r="Y159" s="31">
        <f t="shared" si="22"/>
        <v>389</v>
      </c>
      <c r="Z159" s="32">
        <f t="shared" si="32"/>
        <v>389</v>
      </c>
      <c r="AA159" s="33">
        <f t="shared" si="27"/>
        <v>0</v>
      </c>
    </row>
    <row r="160" spans="1:27" s="34" customFormat="1" ht="93.75" hidden="1" x14ac:dyDescent="0.25">
      <c r="A160" s="16">
        <v>154</v>
      </c>
      <c r="B160" s="17" t="s">
        <v>566</v>
      </c>
      <c r="C160" s="2">
        <f>COUNTA($D$6:$D160)</f>
        <v>155</v>
      </c>
      <c r="D160" s="17" t="s">
        <v>567</v>
      </c>
      <c r="E160" s="37"/>
      <c r="F160" s="37"/>
      <c r="G160" s="37"/>
      <c r="H160" s="38"/>
      <c r="I160" s="38"/>
      <c r="J160" s="39"/>
      <c r="K160" s="21" t="s">
        <v>528</v>
      </c>
      <c r="L160" s="22" t="s">
        <v>57</v>
      </c>
      <c r="M160" s="16">
        <v>1</v>
      </c>
      <c r="N160" s="16">
        <v>181</v>
      </c>
      <c r="O160" s="23" t="s">
        <v>58</v>
      </c>
      <c r="P160" s="23" t="s">
        <v>58</v>
      </c>
      <c r="Q160" s="24">
        <v>260</v>
      </c>
      <c r="R160" s="25" t="s">
        <v>568</v>
      </c>
      <c r="S160" s="25" t="s">
        <v>60</v>
      </c>
      <c r="T160" s="36"/>
      <c r="U160" s="27">
        <v>260</v>
      </c>
      <c r="V160" s="28"/>
      <c r="W160" s="29">
        <f t="shared" si="24"/>
        <v>260</v>
      </c>
      <c r="X160" s="30">
        <f t="shared" si="25"/>
        <v>129</v>
      </c>
      <c r="Y160" s="31">
        <f t="shared" si="22"/>
        <v>389</v>
      </c>
      <c r="Z160" s="32">
        <f t="shared" si="32"/>
        <v>389</v>
      </c>
      <c r="AA160" s="33">
        <f t="shared" si="27"/>
        <v>0</v>
      </c>
    </row>
    <row r="161" spans="1:27" s="34" customFormat="1" ht="37.5" hidden="1" x14ac:dyDescent="0.25">
      <c r="A161" s="16">
        <v>155</v>
      </c>
      <c r="B161" s="35" t="s">
        <v>569</v>
      </c>
      <c r="C161" s="2">
        <f>COUNTA($D$6:$D161)</f>
        <v>156</v>
      </c>
      <c r="D161" s="17" t="s">
        <v>570</v>
      </c>
      <c r="E161" s="37"/>
      <c r="F161" s="37"/>
      <c r="G161" s="37"/>
      <c r="H161" s="38"/>
      <c r="I161" s="38"/>
      <c r="J161" s="39"/>
      <c r="K161" s="76" t="s">
        <v>528</v>
      </c>
      <c r="L161" s="22" t="s">
        <v>57</v>
      </c>
      <c r="M161" s="16">
        <v>5</v>
      </c>
      <c r="N161" s="16">
        <v>6</v>
      </c>
      <c r="O161" s="23" t="s">
        <v>58</v>
      </c>
      <c r="P161" s="23" t="s">
        <v>58</v>
      </c>
      <c r="Q161" s="24">
        <v>260</v>
      </c>
      <c r="R161" s="25" t="s">
        <v>571</v>
      </c>
      <c r="S161" s="25" t="s">
        <v>60</v>
      </c>
      <c r="T161" s="36"/>
      <c r="U161" s="27">
        <v>260</v>
      </c>
      <c r="V161" s="28"/>
      <c r="W161" s="29">
        <f t="shared" si="24"/>
        <v>260</v>
      </c>
      <c r="X161" s="30">
        <f t="shared" si="25"/>
        <v>129</v>
      </c>
      <c r="Y161" s="31">
        <f t="shared" si="22"/>
        <v>389</v>
      </c>
      <c r="Z161" s="32">
        <f t="shared" si="32"/>
        <v>389</v>
      </c>
      <c r="AA161" s="33">
        <f t="shared" si="27"/>
        <v>0</v>
      </c>
    </row>
    <row r="162" spans="1:27" s="34" customFormat="1" ht="37.5" hidden="1" x14ac:dyDescent="0.25">
      <c r="A162" s="16">
        <v>156</v>
      </c>
      <c r="B162" s="17" t="s">
        <v>572</v>
      </c>
      <c r="C162" s="2">
        <f>COUNTA($D$6:$D162)</f>
        <v>157</v>
      </c>
      <c r="D162" s="17" t="s">
        <v>573</v>
      </c>
      <c r="E162" s="37"/>
      <c r="F162" s="37"/>
      <c r="G162" s="37"/>
      <c r="H162" s="38"/>
      <c r="I162" s="38"/>
      <c r="J162" s="39"/>
      <c r="K162" s="76" t="s">
        <v>528</v>
      </c>
      <c r="L162" s="22" t="s">
        <v>64</v>
      </c>
      <c r="M162" s="16">
        <v>2</v>
      </c>
      <c r="N162" s="16">
        <v>62</v>
      </c>
      <c r="O162" s="23">
        <v>22</v>
      </c>
      <c r="P162" s="23" t="s">
        <v>58</v>
      </c>
      <c r="Q162" s="24">
        <v>208</v>
      </c>
      <c r="R162" s="25" t="s">
        <v>574</v>
      </c>
      <c r="S162" s="25" t="s">
        <v>60</v>
      </c>
      <c r="T162" s="36"/>
      <c r="U162" s="27">
        <v>208</v>
      </c>
      <c r="V162" s="28"/>
      <c r="W162" s="29">
        <f t="shared" si="24"/>
        <v>208</v>
      </c>
      <c r="X162" s="30">
        <f t="shared" si="25"/>
        <v>103.2</v>
      </c>
      <c r="Y162" s="31">
        <f t="shared" si="22"/>
        <v>311.2</v>
      </c>
      <c r="Z162" s="32">
        <f t="shared" si="32"/>
        <v>311.2</v>
      </c>
      <c r="AA162" s="33">
        <f t="shared" si="27"/>
        <v>0</v>
      </c>
    </row>
    <row r="163" spans="1:27" s="34" customFormat="1" ht="37.5" hidden="1" x14ac:dyDescent="0.25">
      <c r="A163" s="16">
        <v>157</v>
      </c>
      <c r="B163" s="17" t="s">
        <v>575</v>
      </c>
      <c r="C163" s="2">
        <f>COUNTA($D$6:$D163)</f>
        <v>158</v>
      </c>
      <c r="D163" s="17" t="s">
        <v>576</v>
      </c>
      <c r="E163" s="37"/>
      <c r="F163" s="37"/>
      <c r="G163" s="37"/>
      <c r="H163" s="38"/>
      <c r="I163" s="38"/>
      <c r="J163" s="39"/>
      <c r="K163" s="21" t="s">
        <v>528</v>
      </c>
      <c r="L163" s="22" t="s">
        <v>57</v>
      </c>
      <c r="M163" s="16">
        <v>5</v>
      </c>
      <c r="N163" s="16">
        <v>1</v>
      </c>
      <c r="O163" s="23" t="s">
        <v>58</v>
      </c>
      <c r="P163" s="23" t="s">
        <v>58</v>
      </c>
      <c r="Q163" s="24">
        <v>312</v>
      </c>
      <c r="R163" s="25" t="s">
        <v>577</v>
      </c>
      <c r="S163" s="25" t="s">
        <v>60</v>
      </c>
      <c r="T163" s="36"/>
      <c r="U163" s="27">
        <v>312</v>
      </c>
      <c r="V163" s="28"/>
      <c r="W163" s="29">
        <f t="shared" si="24"/>
        <v>312</v>
      </c>
      <c r="X163" s="30">
        <f t="shared" si="25"/>
        <v>154.80000000000001</v>
      </c>
      <c r="Y163" s="31">
        <f t="shared" si="22"/>
        <v>466.8</v>
      </c>
      <c r="Z163" s="32">
        <f t="shared" si="32"/>
        <v>466.8</v>
      </c>
      <c r="AA163" s="33">
        <f t="shared" si="27"/>
        <v>0</v>
      </c>
    </row>
    <row r="164" spans="1:27" s="34" customFormat="1" ht="93.75" hidden="1" x14ac:dyDescent="0.25">
      <c r="A164" s="16">
        <v>175</v>
      </c>
      <c r="B164" s="17" t="s">
        <v>578</v>
      </c>
      <c r="C164" s="2">
        <f>COUNTA($D$6:$D164)</f>
        <v>159</v>
      </c>
      <c r="D164" s="17" t="s">
        <v>579</v>
      </c>
      <c r="E164" s="37"/>
      <c r="F164" s="37"/>
      <c r="G164" s="37"/>
      <c r="H164" s="119"/>
      <c r="I164" s="119"/>
      <c r="J164" s="120"/>
      <c r="K164" s="21" t="s">
        <v>528</v>
      </c>
      <c r="L164" s="22" t="s">
        <v>57</v>
      </c>
      <c r="M164" s="16">
        <v>1</v>
      </c>
      <c r="N164" s="16">
        <v>192</v>
      </c>
      <c r="O164" s="23" t="s">
        <v>58</v>
      </c>
      <c r="P164" s="23" t="s">
        <v>58</v>
      </c>
      <c r="Q164" s="24">
        <v>208</v>
      </c>
      <c r="R164" s="121" t="s">
        <v>580</v>
      </c>
      <c r="S164" s="25" t="s">
        <v>60</v>
      </c>
      <c r="T164" s="36"/>
      <c r="U164" s="27">
        <v>208</v>
      </c>
      <c r="V164" s="28"/>
      <c r="W164" s="29">
        <f t="shared" si="24"/>
        <v>208</v>
      </c>
      <c r="X164" s="30">
        <f t="shared" si="25"/>
        <v>103.2</v>
      </c>
      <c r="Y164" s="31">
        <f t="shared" si="22"/>
        <v>311.2</v>
      </c>
      <c r="Z164" s="32">
        <f t="shared" si="32"/>
        <v>311.2</v>
      </c>
      <c r="AA164" s="33">
        <f t="shared" si="27"/>
        <v>0</v>
      </c>
    </row>
    <row r="165" spans="1:27" s="34" customFormat="1" ht="37.5" hidden="1" x14ac:dyDescent="0.25">
      <c r="A165" s="16">
        <v>158</v>
      </c>
      <c r="B165" s="35" t="s">
        <v>581</v>
      </c>
      <c r="C165" s="2">
        <f>COUNTA($D$6:$D165)</f>
        <v>160</v>
      </c>
      <c r="D165" s="116" t="s">
        <v>582</v>
      </c>
      <c r="E165" s="37"/>
      <c r="F165" s="37"/>
      <c r="G165" s="37"/>
      <c r="H165" s="38"/>
      <c r="I165" s="38"/>
      <c r="J165" s="39"/>
      <c r="K165" s="76" t="s">
        <v>528</v>
      </c>
      <c r="L165" s="22" t="s">
        <v>57</v>
      </c>
      <c r="M165" s="16">
        <v>5</v>
      </c>
      <c r="N165" s="16">
        <v>54</v>
      </c>
      <c r="O165" s="23" t="s">
        <v>58</v>
      </c>
      <c r="P165" s="23" t="s">
        <v>58</v>
      </c>
      <c r="Q165" s="24">
        <v>208</v>
      </c>
      <c r="R165" s="25" t="s">
        <v>581</v>
      </c>
      <c r="S165" s="25" t="s">
        <v>60</v>
      </c>
      <c r="T165" s="36"/>
      <c r="U165" s="27">
        <v>208</v>
      </c>
      <c r="V165" s="28"/>
      <c r="W165" s="29">
        <f t="shared" si="24"/>
        <v>208</v>
      </c>
      <c r="X165" s="30">
        <f t="shared" si="25"/>
        <v>103.2</v>
      </c>
      <c r="Y165" s="31">
        <f t="shared" si="22"/>
        <v>311.2</v>
      </c>
      <c r="Z165" s="32">
        <f t="shared" si="32"/>
        <v>311.2</v>
      </c>
      <c r="AA165" s="33">
        <f t="shared" si="27"/>
        <v>0</v>
      </c>
    </row>
    <row r="166" spans="1:27" s="34" customFormat="1" ht="37.5" hidden="1" x14ac:dyDescent="0.25">
      <c r="A166" s="16">
        <v>159</v>
      </c>
      <c r="B166" s="35" t="s">
        <v>583</v>
      </c>
      <c r="C166" s="2">
        <f>COUNTA($D$6:$D166)</f>
        <v>161</v>
      </c>
      <c r="D166" s="17" t="s">
        <v>584</v>
      </c>
      <c r="E166" s="37"/>
      <c r="F166" s="37"/>
      <c r="G166" s="37"/>
      <c r="H166" s="38"/>
      <c r="I166" s="38"/>
      <c r="J166" s="39"/>
      <c r="K166" s="21" t="s">
        <v>528</v>
      </c>
      <c r="L166" s="22" t="s">
        <v>64</v>
      </c>
      <c r="M166" s="16">
        <v>2</v>
      </c>
      <c r="N166" s="16">
        <v>17</v>
      </c>
      <c r="O166" s="23">
        <v>22</v>
      </c>
      <c r="P166" s="23" t="s">
        <v>58</v>
      </c>
      <c r="Q166" s="24">
        <v>416</v>
      </c>
      <c r="R166" s="121" t="s">
        <v>585</v>
      </c>
      <c r="S166" s="25" t="s">
        <v>60</v>
      </c>
      <c r="T166" s="36"/>
      <c r="U166" s="27">
        <v>416</v>
      </c>
      <c r="V166" s="28"/>
      <c r="W166" s="29">
        <f t="shared" si="24"/>
        <v>416</v>
      </c>
      <c r="X166" s="30">
        <f t="shared" si="25"/>
        <v>206.4</v>
      </c>
      <c r="Y166" s="31">
        <f t="shared" si="22"/>
        <v>622.4</v>
      </c>
      <c r="Z166" s="32">
        <f t="shared" si="32"/>
        <v>622.4</v>
      </c>
      <c r="AA166" s="33">
        <f t="shared" si="27"/>
        <v>0</v>
      </c>
    </row>
    <row r="167" spans="1:27" s="34" customFormat="1" ht="37.5" hidden="1" x14ac:dyDescent="0.25">
      <c r="A167" s="16">
        <v>160</v>
      </c>
      <c r="B167" s="35" t="s">
        <v>586</v>
      </c>
      <c r="C167" s="2">
        <f>COUNTA($D$6:$D167)</f>
        <v>162</v>
      </c>
      <c r="D167" s="116" t="s">
        <v>587</v>
      </c>
      <c r="E167" s="37"/>
      <c r="F167" s="37"/>
      <c r="G167" s="37"/>
      <c r="H167" s="38"/>
      <c r="I167" s="38"/>
      <c r="J167" s="39"/>
      <c r="K167" s="76" t="s">
        <v>528</v>
      </c>
      <c r="L167" s="22" t="s">
        <v>64</v>
      </c>
      <c r="M167" s="22">
        <v>2</v>
      </c>
      <c r="N167" s="22">
        <v>18</v>
      </c>
      <c r="O167" s="112">
        <v>22</v>
      </c>
      <c r="P167" s="23" t="s">
        <v>58</v>
      </c>
      <c r="Q167" s="113">
        <v>260</v>
      </c>
      <c r="R167" s="25" t="s">
        <v>586</v>
      </c>
      <c r="S167" s="25" t="s">
        <v>60</v>
      </c>
      <c r="T167" s="36"/>
      <c r="U167" s="182">
        <v>260</v>
      </c>
      <c r="V167" s="28"/>
      <c r="W167" s="29">
        <f t="shared" si="24"/>
        <v>260</v>
      </c>
      <c r="X167" s="30">
        <f t="shared" si="25"/>
        <v>129</v>
      </c>
      <c r="Y167" s="31">
        <f t="shared" si="22"/>
        <v>389</v>
      </c>
      <c r="Z167" s="32">
        <f t="shared" si="32"/>
        <v>389</v>
      </c>
      <c r="AA167" s="33">
        <f t="shared" si="27"/>
        <v>0</v>
      </c>
    </row>
    <row r="168" spans="1:27" s="34" customFormat="1" ht="37.5" hidden="1" x14ac:dyDescent="0.25">
      <c r="A168" s="16">
        <v>161</v>
      </c>
      <c r="B168" s="35" t="s">
        <v>588</v>
      </c>
      <c r="C168" s="2">
        <f>COUNTA($D$6:$D168)</f>
        <v>163</v>
      </c>
      <c r="D168" s="17" t="s">
        <v>589</v>
      </c>
      <c r="E168" s="37"/>
      <c r="F168" s="37"/>
      <c r="G168" s="37"/>
      <c r="H168" s="38"/>
      <c r="I168" s="38"/>
      <c r="J168" s="39"/>
      <c r="K168" s="21" t="s">
        <v>528</v>
      </c>
      <c r="L168" s="22" t="s">
        <v>64</v>
      </c>
      <c r="M168" s="16">
        <v>2</v>
      </c>
      <c r="N168" s="16">
        <v>2</v>
      </c>
      <c r="O168" s="23">
        <v>22</v>
      </c>
      <c r="P168" s="23">
        <v>0</v>
      </c>
      <c r="Q168" s="24">
        <v>222</v>
      </c>
      <c r="R168" s="25" t="s">
        <v>588</v>
      </c>
      <c r="S168" s="25" t="s">
        <v>60</v>
      </c>
      <c r="T168" s="36"/>
      <c r="U168" s="27">
        <v>222</v>
      </c>
      <c r="V168" s="28"/>
      <c r="W168" s="29">
        <f t="shared" si="24"/>
        <v>222</v>
      </c>
      <c r="X168" s="30">
        <f t="shared" si="25"/>
        <v>110.2</v>
      </c>
      <c r="Y168" s="31">
        <f t="shared" si="22"/>
        <v>332.2</v>
      </c>
      <c r="Z168" s="32">
        <f t="shared" si="32"/>
        <v>332.2</v>
      </c>
      <c r="AA168" s="33">
        <f t="shared" si="27"/>
        <v>0</v>
      </c>
    </row>
    <row r="169" spans="1:27" s="34" customFormat="1" ht="93.75" hidden="1" x14ac:dyDescent="0.25">
      <c r="A169" s="16">
        <v>195</v>
      </c>
      <c r="B169" s="17" t="s">
        <v>590</v>
      </c>
      <c r="C169" s="2">
        <f>COUNTA($D$6:$D169)</f>
        <v>164</v>
      </c>
      <c r="D169" s="17" t="s">
        <v>591</v>
      </c>
      <c r="E169" s="37"/>
      <c r="F169" s="37"/>
      <c r="G169" s="37"/>
      <c r="H169" s="38"/>
      <c r="I169" s="38"/>
      <c r="J169" s="39"/>
      <c r="K169" s="21" t="s">
        <v>528</v>
      </c>
      <c r="L169" s="22" t="s">
        <v>67</v>
      </c>
      <c r="M169" s="16">
        <v>1</v>
      </c>
      <c r="N169" s="16">
        <v>182</v>
      </c>
      <c r="O169" s="23" t="s">
        <v>58</v>
      </c>
      <c r="P169" s="23" t="s">
        <v>58</v>
      </c>
      <c r="Q169" s="24">
        <v>260</v>
      </c>
      <c r="R169" s="25" t="s">
        <v>592</v>
      </c>
      <c r="S169" s="25" t="s">
        <v>60</v>
      </c>
      <c r="T169" s="36"/>
      <c r="U169" s="27">
        <v>260</v>
      </c>
      <c r="V169" s="28"/>
      <c r="W169" s="29">
        <f t="shared" si="24"/>
        <v>260</v>
      </c>
      <c r="X169" s="30">
        <f t="shared" si="25"/>
        <v>129</v>
      </c>
      <c r="Y169" s="31">
        <f t="shared" si="22"/>
        <v>389</v>
      </c>
      <c r="Z169" s="32">
        <f t="shared" si="32"/>
        <v>389</v>
      </c>
      <c r="AA169" s="33">
        <f t="shared" si="27"/>
        <v>0</v>
      </c>
    </row>
    <row r="170" spans="1:27" s="34" customFormat="1" ht="37.5" hidden="1" x14ac:dyDescent="0.25">
      <c r="A170" s="16">
        <v>162</v>
      </c>
      <c r="B170" s="35" t="s">
        <v>593</v>
      </c>
      <c r="C170" s="2">
        <f>COUNTA($D$6:$D170)</f>
        <v>165</v>
      </c>
      <c r="D170" s="46" t="s">
        <v>594</v>
      </c>
      <c r="E170" s="47"/>
      <c r="F170" s="47"/>
      <c r="G170" s="47"/>
      <c r="H170" s="48"/>
      <c r="I170" s="48"/>
      <c r="J170" s="49"/>
      <c r="K170" s="50" t="s">
        <v>528</v>
      </c>
      <c r="L170" s="51" t="s">
        <v>92</v>
      </c>
      <c r="M170" s="52">
        <v>10</v>
      </c>
      <c r="N170" s="52">
        <v>200</v>
      </c>
      <c r="O170" s="53" t="s">
        <v>58</v>
      </c>
      <c r="P170" s="53" t="s">
        <v>58</v>
      </c>
      <c r="Q170" s="54">
        <v>208</v>
      </c>
      <c r="R170" s="55" t="s">
        <v>593</v>
      </c>
      <c r="S170" s="25" t="s">
        <v>60</v>
      </c>
      <c r="T170" s="58"/>
      <c r="U170" s="56">
        <v>208</v>
      </c>
      <c r="V170" s="28"/>
      <c r="W170" s="29">
        <f t="shared" si="24"/>
        <v>208</v>
      </c>
      <c r="X170" s="30">
        <f t="shared" si="25"/>
        <v>103.2</v>
      </c>
      <c r="Y170" s="31">
        <f>W170+X170+208</f>
        <v>519.20000000000005</v>
      </c>
      <c r="Z170" s="32">
        <f>Y170-208</f>
        <v>311.20000000000005</v>
      </c>
      <c r="AA170" s="57">
        <f t="shared" si="27"/>
        <v>208</v>
      </c>
    </row>
    <row r="171" spans="1:27" s="34" customFormat="1" ht="56.25" hidden="1" x14ac:dyDescent="0.25">
      <c r="A171" s="16">
        <v>163</v>
      </c>
      <c r="B171" s="35" t="s">
        <v>595</v>
      </c>
      <c r="C171" s="2">
        <f>COUNTA($D$6:$D171)</f>
        <v>166</v>
      </c>
      <c r="D171" s="17" t="s">
        <v>596</v>
      </c>
      <c r="E171" s="37"/>
      <c r="F171" s="37"/>
      <c r="G171" s="37"/>
      <c r="H171" s="38"/>
      <c r="I171" s="38"/>
      <c r="J171" s="39"/>
      <c r="K171" s="21" t="s">
        <v>528</v>
      </c>
      <c r="L171" s="22" t="s">
        <v>64</v>
      </c>
      <c r="M171" s="16">
        <v>2</v>
      </c>
      <c r="N171" s="16">
        <v>85</v>
      </c>
      <c r="O171" s="23">
        <v>22</v>
      </c>
      <c r="P171" s="23" t="s">
        <v>58</v>
      </c>
      <c r="Q171" s="24">
        <v>260</v>
      </c>
      <c r="R171" s="25" t="s">
        <v>597</v>
      </c>
      <c r="S171" s="25" t="s">
        <v>60</v>
      </c>
      <c r="T171" s="36"/>
      <c r="U171" s="27">
        <v>260</v>
      </c>
      <c r="V171" s="28"/>
      <c r="W171" s="29">
        <f t="shared" si="24"/>
        <v>260</v>
      </c>
      <c r="X171" s="30">
        <f t="shared" si="25"/>
        <v>129</v>
      </c>
      <c r="Y171" s="31">
        <f t="shared" ref="Y171:Y218" si="33">W171+X171</f>
        <v>389</v>
      </c>
      <c r="Z171" s="32">
        <f t="shared" si="32"/>
        <v>389</v>
      </c>
      <c r="AA171" s="33">
        <f t="shared" si="27"/>
        <v>0</v>
      </c>
    </row>
    <row r="172" spans="1:27" s="34" customFormat="1" ht="37.5" hidden="1" x14ac:dyDescent="0.25">
      <c r="A172" s="16">
        <v>164</v>
      </c>
      <c r="B172" s="35" t="s">
        <v>598</v>
      </c>
      <c r="C172" s="2">
        <f>COUNTA($D$6:$D172)</f>
        <v>167</v>
      </c>
      <c r="D172" s="17" t="s">
        <v>598</v>
      </c>
      <c r="E172" s="37"/>
      <c r="F172" s="37"/>
      <c r="G172" s="37"/>
      <c r="H172" s="38"/>
      <c r="I172" s="48"/>
      <c r="J172" s="39"/>
      <c r="K172" s="21" t="s">
        <v>528</v>
      </c>
      <c r="L172" s="22" t="s">
        <v>64</v>
      </c>
      <c r="M172" s="16">
        <v>2</v>
      </c>
      <c r="N172" s="16">
        <v>1</v>
      </c>
      <c r="O172" s="23">
        <v>22</v>
      </c>
      <c r="P172" s="23" t="s">
        <v>58</v>
      </c>
      <c r="Q172" s="24">
        <v>364</v>
      </c>
      <c r="R172" s="25" t="s">
        <v>598</v>
      </c>
      <c r="S172" s="25" t="s">
        <v>60</v>
      </c>
      <c r="T172" s="36"/>
      <c r="U172" s="27">
        <v>364</v>
      </c>
      <c r="V172" s="28"/>
      <c r="W172" s="29">
        <f t="shared" si="24"/>
        <v>364</v>
      </c>
      <c r="X172" s="30">
        <f t="shared" si="25"/>
        <v>180.6</v>
      </c>
      <c r="Y172" s="31">
        <f t="shared" si="33"/>
        <v>544.6</v>
      </c>
      <c r="Z172" s="32">
        <f t="shared" si="32"/>
        <v>544.6</v>
      </c>
      <c r="AA172" s="33">
        <f t="shared" si="27"/>
        <v>0</v>
      </c>
    </row>
    <row r="173" spans="1:27" s="34" customFormat="1" ht="39.950000000000003" hidden="1" customHeight="1" x14ac:dyDescent="0.25">
      <c r="A173" s="16">
        <v>165</v>
      </c>
      <c r="B173" s="17" t="s">
        <v>599</v>
      </c>
      <c r="C173" s="2">
        <f>COUNTA($D$6:$D173)</f>
        <v>168</v>
      </c>
      <c r="D173" s="17" t="s">
        <v>600</v>
      </c>
      <c r="E173" s="37"/>
      <c r="F173" s="37"/>
      <c r="G173" s="37"/>
      <c r="H173" s="38"/>
      <c r="I173" s="38"/>
      <c r="J173" s="39"/>
      <c r="K173" s="21" t="s">
        <v>528</v>
      </c>
      <c r="L173" s="22" t="s">
        <v>57</v>
      </c>
      <c r="M173" s="16">
        <v>1</v>
      </c>
      <c r="N173" s="16">
        <v>193</v>
      </c>
      <c r="O173" s="23" t="s">
        <v>58</v>
      </c>
      <c r="P173" s="23" t="s">
        <v>58</v>
      </c>
      <c r="Q173" s="24">
        <v>208</v>
      </c>
      <c r="R173" s="25" t="s">
        <v>601</v>
      </c>
      <c r="S173" s="25" t="s">
        <v>60</v>
      </c>
      <c r="T173" s="36"/>
      <c r="U173" s="27">
        <v>208</v>
      </c>
      <c r="V173" s="28"/>
      <c r="W173" s="29">
        <f t="shared" si="24"/>
        <v>208</v>
      </c>
      <c r="X173" s="30">
        <f t="shared" si="25"/>
        <v>103.2</v>
      </c>
      <c r="Y173" s="31">
        <f t="shared" si="33"/>
        <v>311.2</v>
      </c>
      <c r="Z173" s="32">
        <f t="shared" si="32"/>
        <v>311.2</v>
      </c>
      <c r="AA173" s="33">
        <f t="shared" si="27"/>
        <v>0</v>
      </c>
    </row>
    <row r="174" spans="1:27" s="34" customFormat="1" ht="159.94999999999999" hidden="1" customHeight="1" x14ac:dyDescent="0.25">
      <c r="A174" s="16">
        <v>166</v>
      </c>
      <c r="B174" s="17" t="s">
        <v>602</v>
      </c>
      <c r="C174" s="2">
        <f>COUNTA($D$6:$D174)</f>
        <v>169</v>
      </c>
      <c r="D174" s="17" t="s">
        <v>603</v>
      </c>
      <c r="E174" s="37"/>
      <c r="F174" s="37"/>
      <c r="G174" s="37"/>
      <c r="H174" s="38"/>
      <c r="I174" s="38"/>
      <c r="J174" s="39"/>
      <c r="K174" s="21" t="s">
        <v>528</v>
      </c>
      <c r="L174" s="22" t="s">
        <v>64</v>
      </c>
      <c r="M174" s="16">
        <v>2</v>
      </c>
      <c r="N174" s="16">
        <v>177</v>
      </c>
      <c r="O174" s="23">
        <v>22</v>
      </c>
      <c r="P174" s="23" t="s">
        <v>58</v>
      </c>
      <c r="Q174" s="24">
        <v>520</v>
      </c>
      <c r="R174" s="25" t="s">
        <v>604</v>
      </c>
      <c r="S174" s="25" t="s">
        <v>60</v>
      </c>
      <c r="T174" s="36"/>
      <c r="U174" s="27">
        <v>520</v>
      </c>
      <c r="V174" s="28"/>
      <c r="W174" s="29">
        <f t="shared" si="24"/>
        <v>520</v>
      </c>
      <c r="X174" s="30">
        <f t="shared" si="25"/>
        <v>258</v>
      </c>
      <c r="Y174" s="31">
        <f t="shared" si="33"/>
        <v>778</v>
      </c>
      <c r="Z174" s="32">
        <f t="shared" si="32"/>
        <v>778</v>
      </c>
      <c r="AA174" s="33">
        <f t="shared" si="27"/>
        <v>0</v>
      </c>
    </row>
    <row r="175" spans="1:27" s="34" customFormat="1" ht="37.5" hidden="1" x14ac:dyDescent="0.25">
      <c r="A175" s="16">
        <v>180</v>
      </c>
      <c r="B175" s="35" t="s">
        <v>605</v>
      </c>
      <c r="C175" s="2">
        <f>COUNTA($D$6:$D175)</f>
        <v>170</v>
      </c>
      <c r="D175" s="17" t="s">
        <v>606</v>
      </c>
      <c r="E175" s="37"/>
      <c r="F175" s="37"/>
      <c r="G175" s="37"/>
      <c r="H175" s="38"/>
      <c r="I175" s="38"/>
      <c r="J175" s="39"/>
      <c r="K175" s="21" t="s">
        <v>528</v>
      </c>
      <c r="L175" s="22" t="s">
        <v>57</v>
      </c>
      <c r="M175" s="16">
        <v>1</v>
      </c>
      <c r="N175" s="16">
        <v>180</v>
      </c>
      <c r="O175" s="23" t="s">
        <v>58</v>
      </c>
      <c r="P175" s="23" t="s">
        <v>58</v>
      </c>
      <c r="Q175" s="24">
        <v>208</v>
      </c>
      <c r="R175" s="121" t="s">
        <v>605</v>
      </c>
      <c r="S175" s="25" t="s">
        <v>60</v>
      </c>
      <c r="T175" s="36"/>
      <c r="U175" s="27">
        <v>208</v>
      </c>
      <c r="V175" s="28"/>
      <c r="W175" s="29">
        <f t="shared" si="24"/>
        <v>208</v>
      </c>
      <c r="X175" s="30">
        <f t="shared" si="25"/>
        <v>103.2</v>
      </c>
      <c r="Y175" s="31">
        <f t="shared" si="33"/>
        <v>311.2</v>
      </c>
      <c r="Z175" s="32">
        <f t="shared" si="32"/>
        <v>311.2</v>
      </c>
      <c r="AA175" s="33">
        <f t="shared" si="27"/>
        <v>0</v>
      </c>
    </row>
    <row r="176" spans="1:27" s="34" customFormat="1" ht="37.5" hidden="1" x14ac:dyDescent="0.25">
      <c r="A176" s="16">
        <v>167</v>
      </c>
      <c r="B176" s="35" t="s">
        <v>607</v>
      </c>
      <c r="C176" s="2">
        <f>COUNTA($D$6:$D176)</f>
        <v>171</v>
      </c>
      <c r="D176" s="17" t="s">
        <v>608</v>
      </c>
      <c r="E176" s="37"/>
      <c r="F176" s="37"/>
      <c r="G176" s="37"/>
      <c r="H176" s="38"/>
      <c r="I176" s="38"/>
      <c r="J176" s="39"/>
      <c r="K176" s="21" t="s">
        <v>528</v>
      </c>
      <c r="L176" s="22" t="s">
        <v>64</v>
      </c>
      <c r="M176" s="16">
        <v>2</v>
      </c>
      <c r="N176" s="16">
        <v>87</v>
      </c>
      <c r="O176" s="23">
        <v>22</v>
      </c>
      <c r="P176" s="23" t="s">
        <v>58</v>
      </c>
      <c r="Q176" s="24">
        <v>312</v>
      </c>
      <c r="R176" s="25" t="s">
        <v>609</v>
      </c>
      <c r="S176" s="25" t="s">
        <v>60</v>
      </c>
      <c r="T176" s="36"/>
      <c r="U176" s="27">
        <v>312</v>
      </c>
      <c r="V176" s="28"/>
      <c r="W176" s="29">
        <f t="shared" si="24"/>
        <v>312</v>
      </c>
      <c r="X176" s="30">
        <f t="shared" si="25"/>
        <v>154.80000000000001</v>
      </c>
      <c r="Y176" s="31">
        <f t="shared" si="33"/>
        <v>466.8</v>
      </c>
      <c r="Z176" s="32">
        <f t="shared" si="32"/>
        <v>466.8</v>
      </c>
      <c r="AA176" s="33">
        <f t="shared" si="27"/>
        <v>0</v>
      </c>
    </row>
    <row r="177" spans="1:27" s="34" customFormat="1" ht="37.5" hidden="1" x14ac:dyDescent="0.25">
      <c r="A177" s="16">
        <v>168</v>
      </c>
      <c r="B177" s="35" t="s">
        <v>610</v>
      </c>
      <c r="C177" s="2">
        <f>COUNTA($D$6:$D177)</f>
        <v>172</v>
      </c>
      <c r="D177" s="116" t="s">
        <v>611</v>
      </c>
      <c r="E177" s="37"/>
      <c r="F177" s="37"/>
      <c r="G177" s="37"/>
      <c r="H177" s="38"/>
      <c r="I177" s="38"/>
      <c r="J177" s="39"/>
      <c r="K177" s="76" t="s">
        <v>528</v>
      </c>
      <c r="L177" s="22" t="s">
        <v>67</v>
      </c>
      <c r="M177" s="16">
        <v>1</v>
      </c>
      <c r="N177" s="16">
        <v>173</v>
      </c>
      <c r="O177" s="23" t="s">
        <v>58</v>
      </c>
      <c r="P177" s="23" t="s">
        <v>58</v>
      </c>
      <c r="Q177" s="66">
        <v>260</v>
      </c>
      <c r="R177" s="67" t="s">
        <v>610</v>
      </c>
      <c r="S177" s="25" t="s">
        <v>60</v>
      </c>
      <c r="T177" s="36"/>
      <c r="U177" s="27">
        <v>260</v>
      </c>
      <c r="V177" s="28"/>
      <c r="W177" s="29">
        <f t="shared" si="24"/>
        <v>260</v>
      </c>
      <c r="X177" s="30">
        <f t="shared" si="25"/>
        <v>129</v>
      </c>
      <c r="Y177" s="31">
        <f t="shared" si="33"/>
        <v>389</v>
      </c>
      <c r="Z177" s="32">
        <f t="shared" si="32"/>
        <v>389</v>
      </c>
      <c r="AA177" s="33">
        <f t="shared" si="27"/>
        <v>0</v>
      </c>
    </row>
    <row r="178" spans="1:27" s="34" customFormat="1" ht="37.5" hidden="1" x14ac:dyDescent="0.25">
      <c r="A178" s="16">
        <v>169</v>
      </c>
      <c r="B178" s="35" t="s">
        <v>612</v>
      </c>
      <c r="C178" s="2">
        <f>COUNTA($D$6:$D178)</f>
        <v>173</v>
      </c>
      <c r="D178" s="116" t="s">
        <v>612</v>
      </c>
      <c r="E178" s="37"/>
      <c r="F178" s="37"/>
      <c r="G178" s="37"/>
      <c r="H178" s="38"/>
      <c r="I178" s="38"/>
      <c r="J178" s="39"/>
      <c r="K178" s="76" t="s">
        <v>528</v>
      </c>
      <c r="L178" s="22" t="s">
        <v>64</v>
      </c>
      <c r="M178" s="16">
        <v>2</v>
      </c>
      <c r="N178" s="16">
        <v>168</v>
      </c>
      <c r="O178" s="23" t="s">
        <v>58</v>
      </c>
      <c r="P178" s="23" t="s">
        <v>58</v>
      </c>
      <c r="Q178" s="24">
        <v>364</v>
      </c>
      <c r="R178" s="25" t="s">
        <v>612</v>
      </c>
      <c r="S178" s="25" t="s">
        <v>60</v>
      </c>
      <c r="T178" s="36"/>
      <c r="U178" s="27">
        <v>364</v>
      </c>
      <c r="V178" s="28"/>
      <c r="W178" s="29">
        <f t="shared" si="24"/>
        <v>364</v>
      </c>
      <c r="X178" s="30">
        <f t="shared" si="25"/>
        <v>180.6</v>
      </c>
      <c r="Y178" s="31">
        <f t="shared" si="33"/>
        <v>544.6</v>
      </c>
      <c r="Z178" s="32">
        <f t="shared" si="32"/>
        <v>544.6</v>
      </c>
      <c r="AA178" s="33">
        <f t="shared" si="27"/>
        <v>0</v>
      </c>
    </row>
    <row r="179" spans="1:27" s="34" customFormat="1" ht="37.5" hidden="1" x14ac:dyDescent="0.25">
      <c r="A179" s="16">
        <v>170</v>
      </c>
      <c r="B179" s="35" t="s">
        <v>613</v>
      </c>
      <c r="C179" s="2">
        <f>COUNTA($D$6:$D179)</f>
        <v>174</v>
      </c>
      <c r="D179" s="17" t="s">
        <v>614</v>
      </c>
      <c r="E179" s="37"/>
      <c r="F179" s="37"/>
      <c r="G179" s="37"/>
      <c r="H179" s="38"/>
      <c r="I179" s="38"/>
      <c r="J179" s="39"/>
      <c r="K179" s="21" t="s">
        <v>528</v>
      </c>
      <c r="L179" s="22" t="s">
        <v>64</v>
      </c>
      <c r="M179" s="16">
        <v>2</v>
      </c>
      <c r="N179" s="16">
        <v>78</v>
      </c>
      <c r="O179" s="23">
        <v>22</v>
      </c>
      <c r="P179" s="23" t="s">
        <v>58</v>
      </c>
      <c r="Q179" s="24">
        <v>144</v>
      </c>
      <c r="R179" s="25" t="s">
        <v>615</v>
      </c>
      <c r="S179" s="25" t="s">
        <v>60</v>
      </c>
      <c r="T179" s="36"/>
      <c r="U179" s="27">
        <v>144</v>
      </c>
      <c r="V179" s="28"/>
      <c r="W179" s="29">
        <f t="shared" si="24"/>
        <v>144</v>
      </c>
      <c r="X179" s="30">
        <f t="shared" si="25"/>
        <v>71.5</v>
      </c>
      <c r="Y179" s="31">
        <f t="shared" si="33"/>
        <v>215.5</v>
      </c>
      <c r="Z179" s="32">
        <f t="shared" si="32"/>
        <v>215.5</v>
      </c>
      <c r="AA179" s="33">
        <f t="shared" si="27"/>
        <v>0</v>
      </c>
    </row>
    <row r="180" spans="1:27" s="34" customFormat="1" ht="37.5" hidden="1" x14ac:dyDescent="0.25">
      <c r="A180" s="16">
        <v>171</v>
      </c>
      <c r="B180" s="35" t="s">
        <v>616</v>
      </c>
      <c r="C180" s="2">
        <f>COUNTA($D$6:$D180)</f>
        <v>175</v>
      </c>
      <c r="D180" s="17" t="s">
        <v>616</v>
      </c>
      <c r="E180" s="37"/>
      <c r="F180" s="37"/>
      <c r="G180" s="37"/>
      <c r="H180" s="38"/>
      <c r="I180" s="38"/>
      <c r="J180" s="39"/>
      <c r="K180" s="21" t="s">
        <v>528</v>
      </c>
      <c r="L180" s="22" t="s">
        <v>67</v>
      </c>
      <c r="M180" s="16">
        <v>1</v>
      </c>
      <c r="N180" s="16">
        <v>145</v>
      </c>
      <c r="O180" s="23" t="s">
        <v>58</v>
      </c>
      <c r="P180" s="23" t="s">
        <v>58</v>
      </c>
      <c r="Q180" s="24">
        <v>104</v>
      </c>
      <c r="R180" s="25" t="s">
        <v>616</v>
      </c>
      <c r="S180" s="25" t="s">
        <v>60</v>
      </c>
      <c r="T180" s="36"/>
      <c r="U180" s="27">
        <v>104</v>
      </c>
      <c r="V180" s="28"/>
      <c r="W180" s="29">
        <f t="shared" si="24"/>
        <v>104</v>
      </c>
      <c r="X180" s="30">
        <f t="shared" si="25"/>
        <v>51.6</v>
      </c>
      <c r="Y180" s="31">
        <f t="shared" si="33"/>
        <v>155.6</v>
      </c>
      <c r="Z180" s="32">
        <f t="shared" si="32"/>
        <v>155.6</v>
      </c>
      <c r="AA180" s="33">
        <f t="shared" si="27"/>
        <v>0</v>
      </c>
    </row>
    <row r="181" spans="1:27" s="34" customFormat="1" ht="131.25" hidden="1" x14ac:dyDescent="0.25">
      <c r="A181" s="16">
        <v>172</v>
      </c>
      <c r="B181" s="17" t="s">
        <v>617</v>
      </c>
      <c r="C181" s="2">
        <f>COUNTA($D$6:$D181)</f>
        <v>176</v>
      </c>
      <c r="D181" s="17" t="s">
        <v>618</v>
      </c>
      <c r="E181" s="37"/>
      <c r="F181" s="37"/>
      <c r="G181" s="37"/>
      <c r="H181" s="38"/>
      <c r="I181" s="38"/>
      <c r="J181" s="39"/>
      <c r="K181" s="21" t="s">
        <v>528</v>
      </c>
      <c r="L181" s="22" t="s">
        <v>67</v>
      </c>
      <c r="M181" s="16">
        <v>1</v>
      </c>
      <c r="N181" s="16">
        <v>136</v>
      </c>
      <c r="O181" s="23" t="s">
        <v>58</v>
      </c>
      <c r="P181" s="23" t="s">
        <v>58</v>
      </c>
      <c r="Q181" s="24">
        <v>364</v>
      </c>
      <c r="R181" s="25" t="s">
        <v>619</v>
      </c>
      <c r="S181" s="25" t="s">
        <v>60</v>
      </c>
      <c r="T181" s="36"/>
      <c r="U181" s="27">
        <v>364</v>
      </c>
      <c r="V181" s="28"/>
      <c r="W181" s="29">
        <f t="shared" si="24"/>
        <v>364</v>
      </c>
      <c r="X181" s="30">
        <f t="shared" si="25"/>
        <v>180.6</v>
      </c>
      <c r="Y181" s="31">
        <f t="shared" si="33"/>
        <v>544.6</v>
      </c>
      <c r="Z181" s="32">
        <f t="shared" si="32"/>
        <v>544.6</v>
      </c>
      <c r="AA181" s="33">
        <f t="shared" si="27"/>
        <v>0</v>
      </c>
    </row>
    <row r="182" spans="1:27" s="34" customFormat="1" ht="37.5" hidden="1" x14ac:dyDescent="0.25">
      <c r="A182" s="16">
        <v>173</v>
      </c>
      <c r="B182" s="17" t="s">
        <v>620</v>
      </c>
      <c r="C182" s="2">
        <f>COUNTA($D$6:$D182)</f>
        <v>177</v>
      </c>
      <c r="D182" s="17" t="s">
        <v>621</v>
      </c>
      <c r="E182" s="37"/>
      <c r="F182" s="37"/>
      <c r="G182" s="37"/>
      <c r="H182" s="38"/>
      <c r="I182" s="38"/>
      <c r="J182" s="39"/>
      <c r="K182" s="21" t="s">
        <v>528</v>
      </c>
      <c r="L182" s="22" t="s">
        <v>64</v>
      </c>
      <c r="M182" s="16">
        <v>2</v>
      </c>
      <c r="N182" s="16">
        <v>79</v>
      </c>
      <c r="O182" s="23">
        <v>22</v>
      </c>
      <c r="P182" s="23">
        <v>0</v>
      </c>
      <c r="Q182" s="24">
        <v>104</v>
      </c>
      <c r="R182" s="25" t="s">
        <v>622</v>
      </c>
      <c r="S182" s="25" t="s">
        <v>60</v>
      </c>
      <c r="T182" s="36"/>
      <c r="U182" s="27">
        <v>104</v>
      </c>
      <c r="V182" s="28"/>
      <c r="W182" s="29">
        <f t="shared" si="24"/>
        <v>104</v>
      </c>
      <c r="X182" s="30">
        <f t="shared" si="25"/>
        <v>51.6</v>
      </c>
      <c r="Y182" s="31">
        <f t="shared" si="33"/>
        <v>155.6</v>
      </c>
      <c r="Z182" s="32">
        <f t="shared" si="32"/>
        <v>155.6</v>
      </c>
      <c r="AA182" s="33">
        <f t="shared" si="27"/>
        <v>0</v>
      </c>
    </row>
    <row r="183" spans="1:27" s="34" customFormat="1" ht="37.5" hidden="1" x14ac:dyDescent="0.25">
      <c r="A183" s="16">
        <v>174</v>
      </c>
      <c r="B183" s="35" t="s">
        <v>623</v>
      </c>
      <c r="C183" s="2">
        <f>COUNTA($D$6:$D183)</f>
        <v>178</v>
      </c>
      <c r="D183" s="17" t="s">
        <v>624</v>
      </c>
      <c r="E183" s="37"/>
      <c r="F183" s="37"/>
      <c r="G183" s="37"/>
      <c r="H183" s="38"/>
      <c r="I183" s="38"/>
      <c r="J183" s="39"/>
      <c r="K183" s="21" t="s">
        <v>528</v>
      </c>
      <c r="L183" s="22" t="s">
        <v>57</v>
      </c>
      <c r="M183" s="16">
        <v>5</v>
      </c>
      <c r="N183" s="16">
        <v>36</v>
      </c>
      <c r="O183" s="23" t="s">
        <v>58</v>
      </c>
      <c r="P183" s="23" t="s">
        <v>58</v>
      </c>
      <c r="Q183" s="24">
        <v>308</v>
      </c>
      <c r="R183" s="25" t="s">
        <v>625</v>
      </c>
      <c r="S183" s="25" t="s">
        <v>60</v>
      </c>
      <c r="T183" s="36"/>
      <c r="U183" s="27">
        <v>308</v>
      </c>
      <c r="V183" s="28"/>
      <c r="W183" s="29">
        <f t="shared" si="24"/>
        <v>308</v>
      </c>
      <c r="X183" s="30">
        <f t="shared" si="25"/>
        <v>152.80000000000001</v>
      </c>
      <c r="Y183" s="31">
        <f t="shared" si="33"/>
        <v>460.8</v>
      </c>
      <c r="Z183" s="32">
        <f t="shared" si="32"/>
        <v>460.8</v>
      </c>
      <c r="AA183" s="33">
        <f t="shared" si="27"/>
        <v>0</v>
      </c>
    </row>
    <row r="184" spans="1:27" s="34" customFormat="1" ht="93.75" hidden="1" x14ac:dyDescent="0.25">
      <c r="A184" s="16">
        <v>176</v>
      </c>
      <c r="B184" s="17" t="s">
        <v>626</v>
      </c>
      <c r="C184" s="2">
        <f>COUNTA($D$6:$D184)</f>
        <v>179</v>
      </c>
      <c r="D184" s="17" t="s">
        <v>627</v>
      </c>
      <c r="E184" s="37"/>
      <c r="F184" s="37"/>
      <c r="G184" s="37"/>
      <c r="H184" s="38"/>
      <c r="I184" s="38"/>
      <c r="J184" s="39"/>
      <c r="K184" s="21" t="s">
        <v>528</v>
      </c>
      <c r="L184" s="22" t="s">
        <v>57</v>
      </c>
      <c r="M184" s="16">
        <v>5</v>
      </c>
      <c r="N184" s="16">
        <v>14</v>
      </c>
      <c r="O184" s="23" t="s">
        <v>58</v>
      </c>
      <c r="P184" s="23" t="s">
        <v>58</v>
      </c>
      <c r="Q184" s="24">
        <v>52</v>
      </c>
      <c r="R184" s="25" t="s">
        <v>628</v>
      </c>
      <c r="S184" s="25" t="s">
        <v>60</v>
      </c>
      <c r="T184" s="26" t="s">
        <v>629</v>
      </c>
      <c r="U184" s="27">
        <v>52</v>
      </c>
      <c r="V184" s="28"/>
      <c r="W184" s="29">
        <f t="shared" si="24"/>
        <v>52</v>
      </c>
      <c r="X184" s="30">
        <f t="shared" si="25"/>
        <v>25.8</v>
      </c>
      <c r="Y184" s="31">
        <f t="shared" si="33"/>
        <v>77.8</v>
      </c>
      <c r="Z184" s="32">
        <f t="shared" si="32"/>
        <v>77.8</v>
      </c>
      <c r="AA184" s="33">
        <f t="shared" si="27"/>
        <v>0</v>
      </c>
    </row>
    <row r="185" spans="1:27" s="34" customFormat="1" ht="37.5" hidden="1" x14ac:dyDescent="0.25">
      <c r="A185" s="16">
        <v>177</v>
      </c>
      <c r="B185" s="35" t="s">
        <v>630</v>
      </c>
      <c r="C185" s="2">
        <f>COUNTA($D$6:$D185)</f>
        <v>180</v>
      </c>
      <c r="D185" s="17" t="s">
        <v>631</v>
      </c>
      <c r="E185" s="37"/>
      <c r="F185" s="37"/>
      <c r="G185" s="37"/>
      <c r="H185" s="38"/>
      <c r="I185" s="38"/>
      <c r="J185" s="39"/>
      <c r="K185" s="21" t="s">
        <v>528</v>
      </c>
      <c r="L185" s="22" t="s">
        <v>64</v>
      </c>
      <c r="M185" s="16">
        <v>2</v>
      </c>
      <c r="N185" s="16">
        <v>178</v>
      </c>
      <c r="O185" s="23">
        <v>22</v>
      </c>
      <c r="P185" s="23" t="s">
        <v>58</v>
      </c>
      <c r="Q185" s="24">
        <v>380</v>
      </c>
      <c r="R185" s="25" t="s">
        <v>632</v>
      </c>
      <c r="S185" s="25" t="s">
        <v>60</v>
      </c>
      <c r="T185" s="36"/>
      <c r="U185" s="27">
        <v>380</v>
      </c>
      <c r="V185" s="28"/>
      <c r="W185" s="29">
        <f t="shared" si="24"/>
        <v>380</v>
      </c>
      <c r="X185" s="30">
        <f t="shared" si="25"/>
        <v>188.5</v>
      </c>
      <c r="Y185" s="31">
        <f t="shared" si="33"/>
        <v>568.5</v>
      </c>
      <c r="Z185" s="32">
        <f t="shared" si="32"/>
        <v>568.5</v>
      </c>
      <c r="AA185" s="33">
        <f t="shared" si="27"/>
        <v>0</v>
      </c>
    </row>
    <row r="186" spans="1:27" s="34" customFormat="1" ht="37.5" hidden="1" x14ac:dyDescent="0.25">
      <c r="A186" s="16">
        <v>178</v>
      </c>
      <c r="B186" s="35" t="s">
        <v>633</v>
      </c>
      <c r="C186" s="2">
        <f>COUNTA($D$6:$D186)</f>
        <v>181</v>
      </c>
      <c r="D186" s="17" t="s">
        <v>633</v>
      </c>
      <c r="E186" s="37"/>
      <c r="F186" s="37"/>
      <c r="G186" s="37"/>
      <c r="H186" s="38"/>
      <c r="I186" s="38"/>
      <c r="J186" s="39"/>
      <c r="K186" s="21" t="s">
        <v>528</v>
      </c>
      <c r="L186" s="22" t="s">
        <v>64</v>
      </c>
      <c r="M186" s="16">
        <v>2</v>
      </c>
      <c r="N186" s="16">
        <v>10</v>
      </c>
      <c r="O186" s="23">
        <v>22</v>
      </c>
      <c r="P186" s="23">
        <v>0</v>
      </c>
      <c r="Q186" s="24">
        <v>104</v>
      </c>
      <c r="R186" s="25" t="s">
        <v>633</v>
      </c>
      <c r="S186" s="25" t="s">
        <v>60</v>
      </c>
      <c r="T186" s="36"/>
      <c r="U186" s="27">
        <v>104</v>
      </c>
      <c r="V186" s="28"/>
      <c r="W186" s="29">
        <f t="shared" si="24"/>
        <v>104</v>
      </c>
      <c r="X186" s="30">
        <f t="shared" si="25"/>
        <v>51.6</v>
      </c>
      <c r="Y186" s="31">
        <f t="shared" si="33"/>
        <v>155.6</v>
      </c>
      <c r="Z186" s="32">
        <f t="shared" si="32"/>
        <v>155.6</v>
      </c>
      <c r="AA186" s="33">
        <f t="shared" si="27"/>
        <v>0</v>
      </c>
    </row>
    <row r="187" spans="1:27" s="34" customFormat="1" ht="37.5" hidden="1" x14ac:dyDescent="0.25">
      <c r="A187" s="16">
        <v>179</v>
      </c>
      <c r="B187" s="35" t="s">
        <v>634</v>
      </c>
      <c r="C187" s="2">
        <f>COUNTA($D$6:$D187)</f>
        <v>182</v>
      </c>
      <c r="D187" s="17" t="s">
        <v>635</v>
      </c>
      <c r="E187" s="37"/>
      <c r="F187" s="37"/>
      <c r="G187" s="37"/>
      <c r="H187" s="38"/>
      <c r="I187" s="38"/>
      <c r="J187" s="39"/>
      <c r="K187" s="21" t="s">
        <v>528</v>
      </c>
      <c r="L187" s="22" t="s">
        <v>64</v>
      </c>
      <c r="M187" s="16">
        <v>2</v>
      </c>
      <c r="N187" s="16">
        <v>188</v>
      </c>
      <c r="O187" s="23">
        <v>22</v>
      </c>
      <c r="P187" s="23" t="s">
        <v>58</v>
      </c>
      <c r="Q187" s="24">
        <v>260</v>
      </c>
      <c r="R187" s="25" t="s">
        <v>636</v>
      </c>
      <c r="S187" s="25" t="s">
        <v>60</v>
      </c>
      <c r="T187" s="36"/>
      <c r="U187" s="27">
        <v>260</v>
      </c>
      <c r="V187" s="28"/>
      <c r="W187" s="29">
        <f t="shared" si="24"/>
        <v>260</v>
      </c>
      <c r="X187" s="30">
        <f t="shared" si="25"/>
        <v>129</v>
      </c>
      <c r="Y187" s="31">
        <f t="shared" si="33"/>
        <v>389</v>
      </c>
      <c r="Z187" s="32">
        <f t="shared" si="32"/>
        <v>389</v>
      </c>
      <c r="AA187" s="33">
        <f t="shared" si="27"/>
        <v>0</v>
      </c>
    </row>
    <row r="188" spans="1:27" s="204" customFormat="1" ht="140.1" hidden="1" customHeight="1" x14ac:dyDescent="0.25">
      <c r="A188" s="35">
        <v>181</v>
      </c>
      <c r="B188" s="17" t="s">
        <v>637</v>
      </c>
      <c r="C188" s="2">
        <f>COUNTA($D$6:$D188)</f>
        <v>183</v>
      </c>
      <c r="D188" s="17" t="s">
        <v>638</v>
      </c>
      <c r="E188" s="37"/>
      <c r="F188" s="37"/>
      <c r="G188" s="37"/>
      <c r="H188" s="38"/>
      <c r="I188" s="38"/>
      <c r="J188" s="39"/>
      <c r="K188" s="21" t="s">
        <v>528</v>
      </c>
      <c r="L188" s="22" t="s">
        <v>64</v>
      </c>
      <c r="M188" s="16">
        <v>2</v>
      </c>
      <c r="N188" s="16">
        <v>81</v>
      </c>
      <c r="O188" s="23">
        <v>22</v>
      </c>
      <c r="P188" s="23" t="s">
        <v>58</v>
      </c>
      <c r="Q188" s="24">
        <v>208</v>
      </c>
      <c r="R188" s="25" t="s">
        <v>639</v>
      </c>
      <c r="S188" s="25" t="s">
        <v>60</v>
      </c>
      <c r="T188" s="36"/>
      <c r="U188" s="27">
        <v>208</v>
      </c>
      <c r="V188" s="28"/>
      <c r="W188" s="29">
        <f t="shared" si="24"/>
        <v>208</v>
      </c>
      <c r="X188" s="30">
        <f t="shared" si="25"/>
        <v>103.2</v>
      </c>
      <c r="Y188" s="31">
        <f t="shared" si="33"/>
        <v>311.2</v>
      </c>
      <c r="Z188" s="32">
        <f t="shared" si="32"/>
        <v>311.2</v>
      </c>
      <c r="AA188" s="33">
        <f t="shared" si="27"/>
        <v>0</v>
      </c>
    </row>
    <row r="189" spans="1:27" s="34" customFormat="1" ht="37.5" hidden="1" x14ac:dyDescent="0.25">
      <c r="A189" s="16">
        <v>192</v>
      </c>
      <c r="B189" s="35" t="s">
        <v>640</v>
      </c>
      <c r="C189" s="2">
        <f>COUNTA($D$6:$D189)</f>
        <v>184</v>
      </c>
      <c r="D189" s="17" t="s">
        <v>641</v>
      </c>
      <c r="E189" s="37"/>
      <c r="F189" s="37"/>
      <c r="G189" s="37"/>
      <c r="H189" s="38"/>
      <c r="I189" s="38"/>
      <c r="J189" s="39"/>
      <c r="K189" s="76" t="s">
        <v>528</v>
      </c>
      <c r="L189" s="22" t="s">
        <v>57</v>
      </c>
      <c r="M189" s="16">
        <v>1</v>
      </c>
      <c r="N189" s="16">
        <v>200</v>
      </c>
      <c r="O189" s="23" t="s">
        <v>58</v>
      </c>
      <c r="P189" s="23" t="s">
        <v>58</v>
      </c>
      <c r="Q189" s="24">
        <v>156</v>
      </c>
      <c r="R189" s="25" t="s">
        <v>642</v>
      </c>
      <c r="S189" s="25" t="s">
        <v>60</v>
      </c>
      <c r="T189" s="36"/>
      <c r="U189" s="27">
        <v>156</v>
      </c>
      <c r="V189" s="28"/>
      <c r="W189" s="29">
        <f t="shared" si="24"/>
        <v>156</v>
      </c>
      <c r="X189" s="30">
        <f t="shared" si="25"/>
        <v>77.400000000000006</v>
      </c>
      <c r="Y189" s="31">
        <f t="shared" si="33"/>
        <v>233.4</v>
      </c>
      <c r="Z189" s="32">
        <f t="shared" si="32"/>
        <v>233.4</v>
      </c>
      <c r="AA189" s="33">
        <f t="shared" si="27"/>
        <v>0</v>
      </c>
    </row>
    <row r="190" spans="1:27" s="34" customFormat="1" ht="37.5" hidden="1" x14ac:dyDescent="0.25">
      <c r="A190" s="16">
        <v>145</v>
      </c>
      <c r="B190" s="35" t="s">
        <v>643</v>
      </c>
      <c r="C190" s="2">
        <f>COUNTA($D$6:$D190)</f>
        <v>185</v>
      </c>
      <c r="D190" s="116" t="s">
        <v>644</v>
      </c>
      <c r="E190" s="37"/>
      <c r="F190" s="37"/>
      <c r="G190" s="37"/>
      <c r="H190" s="38"/>
      <c r="I190" s="38"/>
      <c r="J190" s="39"/>
      <c r="K190" s="76" t="s">
        <v>528</v>
      </c>
      <c r="L190" s="22" t="s">
        <v>64</v>
      </c>
      <c r="M190" s="16">
        <v>2</v>
      </c>
      <c r="N190" s="16">
        <v>12</v>
      </c>
      <c r="O190" s="23">
        <v>22</v>
      </c>
      <c r="P190" s="23" t="s">
        <v>58</v>
      </c>
      <c r="Q190" s="24">
        <v>208</v>
      </c>
      <c r="R190" s="25" t="s">
        <v>643</v>
      </c>
      <c r="S190" s="25" t="s">
        <v>60</v>
      </c>
      <c r="T190" s="36"/>
      <c r="U190" s="27">
        <v>208</v>
      </c>
      <c r="V190" s="28"/>
      <c r="W190" s="29">
        <f t="shared" si="24"/>
        <v>208</v>
      </c>
      <c r="X190" s="30">
        <f t="shared" si="25"/>
        <v>103.2</v>
      </c>
      <c r="Y190" s="31">
        <f t="shared" si="33"/>
        <v>311.2</v>
      </c>
      <c r="Z190" s="32">
        <f t="shared" si="32"/>
        <v>311.2</v>
      </c>
      <c r="AA190" s="33">
        <f t="shared" si="27"/>
        <v>0</v>
      </c>
    </row>
    <row r="191" spans="1:27" s="34" customFormat="1" ht="37.5" hidden="1" x14ac:dyDescent="0.25">
      <c r="A191" s="16">
        <v>182</v>
      </c>
      <c r="B191" s="35" t="s">
        <v>645</v>
      </c>
      <c r="C191" s="2">
        <f>COUNTA($D$6:$D191)</f>
        <v>186</v>
      </c>
      <c r="D191" s="17" t="s">
        <v>646</v>
      </c>
      <c r="E191" s="37"/>
      <c r="F191" s="37"/>
      <c r="G191" s="37"/>
      <c r="H191" s="38"/>
      <c r="I191" s="38"/>
      <c r="J191" s="39"/>
      <c r="K191" s="76" t="s">
        <v>528</v>
      </c>
      <c r="L191" s="22" t="s">
        <v>64</v>
      </c>
      <c r="M191" s="16">
        <v>2</v>
      </c>
      <c r="N191" s="16">
        <v>31</v>
      </c>
      <c r="O191" s="23">
        <v>22</v>
      </c>
      <c r="P191" s="23">
        <v>0</v>
      </c>
      <c r="Q191" s="24">
        <v>156</v>
      </c>
      <c r="R191" s="25" t="s">
        <v>647</v>
      </c>
      <c r="S191" s="25" t="s">
        <v>60</v>
      </c>
      <c r="T191" s="36"/>
      <c r="U191" s="27">
        <v>156</v>
      </c>
      <c r="V191" s="28"/>
      <c r="W191" s="29">
        <f t="shared" si="24"/>
        <v>156</v>
      </c>
      <c r="X191" s="30">
        <f t="shared" si="25"/>
        <v>77.400000000000006</v>
      </c>
      <c r="Y191" s="31">
        <f t="shared" si="33"/>
        <v>233.4</v>
      </c>
      <c r="Z191" s="32">
        <f t="shared" si="32"/>
        <v>233.4</v>
      </c>
      <c r="AA191" s="33">
        <f t="shared" si="27"/>
        <v>0</v>
      </c>
    </row>
    <row r="192" spans="1:27" s="34" customFormat="1" ht="37.5" hidden="1" x14ac:dyDescent="0.25">
      <c r="A192" s="16">
        <v>183</v>
      </c>
      <c r="B192" s="35" t="s">
        <v>648</v>
      </c>
      <c r="C192" s="2">
        <f>COUNTA($D$6:$D192)</f>
        <v>187</v>
      </c>
      <c r="D192" s="17" t="s">
        <v>649</v>
      </c>
      <c r="E192" s="37"/>
      <c r="F192" s="37"/>
      <c r="G192" s="37"/>
      <c r="H192" s="38"/>
      <c r="I192" s="38"/>
      <c r="J192" s="39"/>
      <c r="K192" s="42" t="s">
        <v>528</v>
      </c>
      <c r="L192" s="22" t="s">
        <v>57</v>
      </c>
      <c r="M192" s="16">
        <v>5</v>
      </c>
      <c r="N192" s="16">
        <v>68</v>
      </c>
      <c r="O192" s="23" t="s">
        <v>58</v>
      </c>
      <c r="P192" s="23" t="s">
        <v>58</v>
      </c>
      <c r="Q192" s="24">
        <v>208</v>
      </c>
      <c r="R192" s="25" t="s">
        <v>650</v>
      </c>
      <c r="S192" s="25" t="s">
        <v>60</v>
      </c>
      <c r="T192" s="36"/>
      <c r="U192" s="27">
        <v>208</v>
      </c>
      <c r="V192" s="28"/>
      <c r="W192" s="29">
        <f t="shared" si="24"/>
        <v>208</v>
      </c>
      <c r="X192" s="30">
        <f t="shared" si="25"/>
        <v>103.2</v>
      </c>
      <c r="Y192" s="31">
        <f t="shared" si="33"/>
        <v>311.2</v>
      </c>
      <c r="Z192" s="32">
        <f t="shared" si="32"/>
        <v>311.2</v>
      </c>
      <c r="AA192" s="33">
        <f t="shared" si="27"/>
        <v>0</v>
      </c>
    </row>
    <row r="193" spans="1:27" s="34" customFormat="1" ht="37.5" hidden="1" x14ac:dyDescent="0.25">
      <c r="A193" s="16"/>
      <c r="B193" s="35"/>
      <c r="C193" s="2">
        <f>COUNTA($D$6:$D193)</f>
        <v>188</v>
      </c>
      <c r="D193" s="78" t="s">
        <v>651</v>
      </c>
      <c r="E193" s="37"/>
      <c r="F193" s="37"/>
      <c r="G193" s="37"/>
      <c r="H193" s="38"/>
      <c r="I193" s="38"/>
      <c r="J193" s="39"/>
      <c r="K193" s="42" t="s">
        <v>528</v>
      </c>
      <c r="L193" s="22" t="s">
        <v>57</v>
      </c>
      <c r="M193" s="22">
        <v>5</v>
      </c>
      <c r="N193" s="22">
        <v>7</v>
      </c>
      <c r="O193" s="112" t="s">
        <v>58</v>
      </c>
      <c r="P193" s="23" t="s">
        <v>58</v>
      </c>
      <c r="Q193" s="113">
        <v>144</v>
      </c>
      <c r="R193" s="25" t="s">
        <v>652</v>
      </c>
      <c r="S193" s="25" t="s">
        <v>60</v>
      </c>
      <c r="T193" s="36"/>
      <c r="U193" s="182">
        <v>144</v>
      </c>
      <c r="V193" s="28"/>
      <c r="W193" s="29">
        <f t="shared" si="24"/>
        <v>144</v>
      </c>
      <c r="X193" s="30">
        <f t="shared" si="25"/>
        <v>71.5</v>
      </c>
      <c r="Y193" s="31">
        <f t="shared" si="33"/>
        <v>215.5</v>
      </c>
      <c r="Z193" s="32">
        <f t="shared" si="32"/>
        <v>215.5</v>
      </c>
      <c r="AA193" s="33">
        <f t="shared" si="27"/>
        <v>0</v>
      </c>
    </row>
    <row r="194" spans="1:27" s="34" customFormat="1" ht="37.5" hidden="1" x14ac:dyDescent="0.25">
      <c r="A194" s="16">
        <v>184</v>
      </c>
      <c r="B194" s="17" t="s">
        <v>653</v>
      </c>
      <c r="C194" s="2">
        <f>COUNTA($D$6:$D194)</f>
        <v>189</v>
      </c>
      <c r="D194" s="17" t="s">
        <v>654</v>
      </c>
      <c r="E194" s="37"/>
      <c r="F194" s="37"/>
      <c r="G194" s="37"/>
      <c r="H194" s="38"/>
      <c r="I194" s="38"/>
      <c r="J194" s="39"/>
      <c r="K194" s="76" t="s">
        <v>528</v>
      </c>
      <c r="L194" s="22" t="s">
        <v>64</v>
      </c>
      <c r="M194" s="16">
        <v>2</v>
      </c>
      <c r="N194" s="16">
        <v>19</v>
      </c>
      <c r="O194" s="23">
        <v>22</v>
      </c>
      <c r="P194" s="23" t="s">
        <v>58</v>
      </c>
      <c r="Q194" s="24">
        <v>208</v>
      </c>
      <c r="R194" s="25" t="s">
        <v>655</v>
      </c>
      <c r="S194" s="25" t="s">
        <v>60</v>
      </c>
      <c r="T194" s="36"/>
      <c r="U194" s="27">
        <v>208</v>
      </c>
      <c r="V194" s="28"/>
      <c r="W194" s="29">
        <f t="shared" si="24"/>
        <v>208</v>
      </c>
      <c r="X194" s="30">
        <f t="shared" si="25"/>
        <v>103.2</v>
      </c>
      <c r="Y194" s="31">
        <f t="shared" si="33"/>
        <v>311.2</v>
      </c>
      <c r="Z194" s="32">
        <f t="shared" si="32"/>
        <v>311.2</v>
      </c>
      <c r="AA194" s="33">
        <f t="shared" si="27"/>
        <v>0</v>
      </c>
    </row>
    <row r="195" spans="1:27" s="34" customFormat="1" ht="37.5" hidden="1" x14ac:dyDescent="0.25">
      <c r="A195" s="16">
        <v>185</v>
      </c>
      <c r="B195" s="35" t="s">
        <v>656</v>
      </c>
      <c r="C195" s="2">
        <f>COUNTA($D$6:$D195)</f>
        <v>190</v>
      </c>
      <c r="D195" s="17" t="s">
        <v>657</v>
      </c>
      <c r="E195" s="37"/>
      <c r="F195" s="37"/>
      <c r="G195" s="37"/>
      <c r="H195" s="38"/>
      <c r="I195" s="38"/>
      <c r="J195" s="39"/>
      <c r="K195" s="21" t="s">
        <v>528</v>
      </c>
      <c r="L195" s="22" t="s">
        <v>57</v>
      </c>
      <c r="M195" s="16">
        <v>1</v>
      </c>
      <c r="N195" s="16">
        <v>195</v>
      </c>
      <c r="O195" s="23" t="s">
        <v>58</v>
      </c>
      <c r="P195" s="23" t="s">
        <v>58</v>
      </c>
      <c r="Q195" s="24">
        <v>156</v>
      </c>
      <c r="R195" s="25" t="s">
        <v>656</v>
      </c>
      <c r="S195" s="25" t="s">
        <v>60</v>
      </c>
      <c r="T195" s="36"/>
      <c r="U195" s="27">
        <v>156</v>
      </c>
      <c r="V195" s="28"/>
      <c r="W195" s="29">
        <f t="shared" si="24"/>
        <v>156</v>
      </c>
      <c r="X195" s="30">
        <f t="shared" si="25"/>
        <v>77.400000000000006</v>
      </c>
      <c r="Y195" s="31">
        <f t="shared" si="33"/>
        <v>233.4</v>
      </c>
      <c r="Z195" s="32">
        <f t="shared" si="32"/>
        <v>233.4</v>
      </c>
      <c r="AA195" s="33">
        <f t="shared" si="27"/>
        <v>0</v>
      </c>
    </row>
    <row r="196" spans="1:27" s="34" customFormat="1" ht="37.5" hidden="1" x14ac:dyDescent="0.25">
      <c r="A196" s="16">
        <v>187</v>
      </c>
      <c r="B196" s="35" t="s">
        <v>658</v>
      </c>
      <c r="C196" s="2">
        <f>COUNTA($D$6:$D196)</f>
        <v>191</v>
      </c>
      <c r="D196" s="116" t="s">
        <v>659</v>
      </c>
      <c r="E196" s="37"/>
      <c r="F196" s="37"/>
      <c r="G196" s="37"/>
      <c r="H196" s="38"/>
      <c r="I196" s="38"/>
      <c r="J196" s="39"/>
      <c r="K196" s="76" t="s">
        <v>528</v>
      </c>
      <c r="L196" s="22" t="s">
        <v>92</v>
      </c>
      <c r="M196" s="16">
        <v>10</v>
      </c>
      <c r="N196" s="16">
        <v>192</v>
      </c>
      <c r="O196" s="23" t="s">
        <v>58</v>
      </c>
      <c r="P196" s="23" t="s">
        <v>58</v>
      </c>
      <c r="Q196" s="24">
        <v>260</v>
      </c>
      <c r="R196" s="67" t="s">
        <v>658</v>
      </c>
      <c r="S196" s="25" t="s">
        <v>60</v>
      </c>
      <c r="T196" s="36"/>
      <c r="U196" s="27">
        <v>260</v>
      </c>
      <c r="V196" s="28"/>
      <c r="W196" s="29">
        <f t="shared" si="24"/>
        <v>260</v>
      </c>
      <c r="X196" s="30">
        <f t="shared" si="25"/>
        <v>129</v>
      </c>
      <c r="Y196" s="31">
        <f t="shared" si="33"/>
        <v>389</v>
      </c>
      <c r="Z196" s="32">
        <f t="shared" si="32"/>
        <v>389</v>
      </c>
      <c r="AA196" s="33">
        <f t="shared" si="27"/>
        <v>0</v>
      </c>
    </row>
    <row r="197" spans="1:27" s="34" customFormat="1" ht="112.5" hidden="1" x14ac:dyDescent="0.25">
      <c r="A197" s="16">
        <v>188</v>
      </c>
      <c r="B197" s="17" t="s">
        <v>660</v>
      </c>
      <c r="C197" s="2">
        <f>COUNTA($D$6:$D197)</f>
        <v>192</v>
      </c>
      <c r="D197" s="17" t="s">
        <v>661</v>
      </c>
      <c r="E197" s="37"/>
      <c r="F197" s="37"/>
      <c r="G197" s="37"/>
      <c r="H197" s="38"/>
      <c r="I197" s="38"/>
      <c r="J197" s="39"/>
      <c r="K197" s="21" t="s">
        <v>528</v>
      </c>
      <c r="L197" s="22" t="s">
        <v>64</v>
      </c>
      <c r="M197" s="16">
        <v>2</v>
      </c>
      <c r="N197" s="16">
        <v>77</v>
      </c>
      <c r="O197" s="23">
        <v>22</v>
      </c>
      <c r="P197" s="23" t="s">
        <v>58</v>
      </c>
      <c r="Q197" s="24">
        <v>312</v>
      </c>
      <c r="R197" s="25" t="s">
        <v>662</v>
      </c>
      <c r="S197" s="25" t="s">
        <v>60</v>
      </c>
      <c r="T197" s="36"/>
      <c r="U197" s="27">
        <v>312</v>
      </c>
      <c r="V197" s="28"/>
      <c r="W197" s="29">
        <f t="shared" si="24"/>
        <v>312</v>
      </c>
      <c r="X197" s="30">
        <f t="shared" si="25"/>
        <v>154.80000000000001</v>
      </c>
      <c r="Y197" s="31">
        <f t="shared" si="33"/>
        <v>466.8</v>
      </c>
      <c r="Z197" s="32">
        <f t="shared" si="32"/>
        <v>466.8</v>
      </c>
      <c r="AA197" s="33">
        <f t="shared" si="27"/>
        <v>0</v>
      </c>
    </row>
    <row r="198" spans="1:27" s="34" customFormat="1" ht="37.5" hidden="1" x14ac:dyDescent="0.25">
      <c r="A198" s="16">
        <v>189</v>
      </c>
      <c r="B198" s="35" t="s">
        <v>663</v>
      </c>
      <c r="C198" s="2">
        <f>COUNTA($D$6:$D198)</f>
        <v>193</v>
      </c>
      <c r="D198" s="17" t="s">
        <v>664</v>
      </c>
      <c r="E198" s="37"/>
      <c r="F198" s="37"/>
      <c r="G198" s="37"/>
      <c r="H198" s="38"/>
      <c r="I198" s="38"/>
      <c r="J198" s="39"/>
      <c r="K198" s="21" t="s">
        <v>528</v>
      </c>
      <c r="L198" s="22" t="s">
        <v>67</v>
      </c>
      <c r="M198" s="16">
        <v>2</v>
      </c>
      <c r="N198" s="16">
        <v>51</v>
      </c>
      <c r="O198" s="23" t="s">
        <v>58</v>
      </c>
      <c r="P198" s="23" t="s">
        <v>58</v>
      </c>
      <c r="Q198" s="24">
        <v>260</v>
      </c>
      <c r="R198" s="25" t="s">
        <v>663</v>
      </c>
      <c r="S198" s="25" t="s">
        <v>60</v>
      </c>
      <c r="T198" s="36"/>
      <c r="U198" s="27">
        <v>260</v>
      </c>
      <c r="V198" s="28"/>
      <c r="W198" s="29">
        <f t="shared" ref="W198:W258" si="34">U198-V198</f>
        <v>260</v>
      </c>
      <c r="X198" s="30">
        <f t="shared" ref="X198:X253" si="35">ROUND((((W198*100)/$Y$267)*$Y$269)/100,1)</f>
        <v>129</v>
      </c>
      <c r="Y198" s="31">
        <f t="shared" si="33"/>
        <v>389</v>
      </c>
      <c r="Z198" s="32">
        <f t="shared" si="32"/>
        <v>389</v>
      </c>
      <c r="AA198" s="33">
        <f t="shared" ref="AA198:AA258" si="36">Y198-Z198</f>
        <v>0</v>
      </c>
    </row>
    <row r="199" spans="1:27" s="34" customFormat="1" ht="99.95" hidden="1" customHeight="1" x14ac:dyDescent="0.25">
      <c r="A199" s="16">
        <v>190</v>
      </c>
      <c r="B199" s="17" t="s">
        <v>665</v>
      </c>
      <c r="C199" s="2">
        <f>COUNTA($D$6:$D199)</f>
        <v>194</v>
      </c>
      <c r="D199" s="116" t="s">
        <v>666</v>
      </c>
      <c r="E199" s="37"/>
      <c r="F199" s="37"/>
      <c r="G199" s="37"/>
      <c r="H199" s="38"/>
      <c r="I199" s="38"/>
      <c r="J199" s="39"/>
      <c r="K199" s="76" t="s">
        <v>528</v>
      </c>
      <c r="L199" s="22" t="s">
        <v>64</v>
      </c>
      <c r="M199" s="16">
        <v>2</v>
      </c>
      <c r="N199" s="16">
        <v>49</v>
      </c>
      <c r="O199" s="23">
        <v>22</v>
      </c>
      <c r="P199" s="23" t="s">
        <v>58</v>
      </c>
      <c r="Q199" s="24">
        <v>260</v>
      </c>
      <c r="R199" s="25" t="s">
        <v>667</v>
      </c>
      <c r="S199" s="25" t="s">
        <v>60</v>
      </c>
      <c r="T199" s="36"/>
      <c r="U199" s="27">
        <v>260</v>
      </c>
      <c r="V199" s="28"/>
      <c r="W199" s="29">
        <f t="shared" si="34"/>
        <v>260</v>
      </c>
      <c r="X199" s="30">
        <f t="shared" si="35"/>
        <v>129</v>
      </c>
      <c r="Y199" s="31">
        <f t="shared" si="33"/>
        <v>389</v>
      </c>
      <c r="Z199" s="32">
        <f t="shared" si="32"/>
        <v>389</v>
      </c>
      <c r="AA199" s="33">
        <f t="shared" si="36"/>
        <v>0</v>
      </c>
    </row>
    <row r="200" spans="1:27" s="34" customFormat="1" ht="140.1" hidden="1" customHeight="1" x14ac:dyDescent="0.25">
      <c r="A200" s="16">
        <v>191</v>
      </c>
      <c r="B200" s="17" t="s">
        <v>668</v>
      </c>
      <c r="C200" s="2">
        <f>COUNTA($D$6:$D200)</f>
        <v>195</v>
      </c>
      <c r="D200" s="17" t="s">
        <v>669</v>
      </c>
      <c r="E200" s="37"/>
      <c r="F200" s="37"/>
      <c r="G200" s="37"/>
      <c r="H200" s="38"/>
      <c r="I200" s="38"/>
      <c r="J200" s="39"/>
      <c r="K200" s="21" t="s">
        <v>528</v>
      </c>
      <c r="L200" s="22" t="s">
        <v>57</v>
      </c>
      <c r="M200" s="16">
        <v>5</v>
      </c>
      <c r="N200" s="16">
        <v>13</v>
      </c>
      <c r="O200" s="23" t="s">
        <v>58</v>
      </c>
      <c r="P200" s="23" t="s">
        <v>58</v>
      </c>
      <c r="Q200" s="24">
        <v>416</v>
      </c>
      <c r="R200" s="25" t="s">
        <v>670</v>
      </c>
      <c r="S200" s="22" t="s">
        <v>60</v>
      </c>
      <c r="T200" s="205" t="s">
        <v>671</v>
      </c>
      <c r="U200" s="27">
        <v>416</v>
      </c>
      <c r="V200" s="28"/>
      <c r="W200" s="29">
        <f t="shared" si="34"/>
        <v>416</v>
      </c>
      <c r="X200" s="30">
        <f t="shared" si="35"/>
        <v>206.4</v>
      </c>
      <c r="Y200" s="31">
        <f t="shared" si="33"/>
        <v>622.4</v>
      </c>
      <c r="Z200" s="32">
        <f t="shared" si="32"/>
        <v>622.4</v>
      </c>
      <c r="AA200" s="33">
        <f t="shared" si="36"/>
        <v>0</v>
      </c>
    </row>
    <row r="201" spans="1:27" s="34" customFormat="1" ht="37.5" hidden="1" x14ac:dyDescent="0.25">
      <c r="A201" s="16">
        <v>193</v>
      </c>
      <c r="B201" s="35" t="s">
        <v>672</v>
      </c>
      <c r="C201" s="2">
        <f>COUNTA($D$6:$D201)</f>
        <v>196</v>
      </c>
      <c r="D201" s="17" t="s">
        <v>672</v>
      </c>
      <c r="E201" s="37"/>
      <c r="F201" s="37"/>
      <c r="G201" s="37"/>
      <c r="H201" s="38"/>
      <c r="I201" s="38"/>
      <c r="J201" s="39"/>
      <c r="K201" s="21" t="s">
        <v>528</v>
      </c>
      <c r="L201" s="22" t="s">
        <v>64</v>
      </c>
      <c r="M201" s="16">
        <v>2</v>
      </c>
      <c r="N201" s="16">
        <v>80</v>
      </c>
      <c r="O201" s="23">
        <v>22</v>
      </c>
      <c r="P201" s="23" t="s">
        <v>58</v>
      </c>
      <c r="Q201" s="24">
        <v>208</v>
      </c>
      <c r="R201" s="25" t="s">
        <v>673</v>
      </c>
      <c r="S201" s="25" t="s">
        <v>60</v>
      </c>
      <c r="T201" s="36"/>
      <c r="U201" s="27">
        <v>208</v>
      </c>
      <c r="V201" s="28"/>
      <c r="W201" s="29">
        <f t="shared" si="34"/>
        <v>208</v>
      </c>
      <c r="X201" s="30">
        <f t="shared" si="35"/>
        <v>103.2</v>
      </c>
      <c r="Y201" s="31">
        <f t="shared" si="33"/>
        <v>311.2</v>
      </c>
      <c r="Z201" s="32">
        <f t="shared" si="32"/>
        <v>311.2</v>
      </c>
      <c r="AA201" s="33">
        <f t="shared" si="36"/>
        <v>0</v>
      </c>
    </row>
    <row r="202" spans="1:27" s="34" customFormat="1" ht="112.5" hidden="1" x14ac:dyDescent="0.25">
      <c r="A202" s="16">
        <v>194</v>
      </c>
      <c r="B202" s="17" t="s">
        <v>674</v>
      </c>
      <c r="C202" s="2">
        <f>COUNTA($D$6:$D202)</f>
        <v>197</v>
      </c>
      <c r="D202" s="17" t="s">
        <v>675</v>
      </c>
      <c r="E202" s="37"/>
      <c r="F202" s="37"/>
      <c r="G202" s="37"/>
      <c r="H202" s="38"/>
      <c r="I202" s="38"/>
      <c r="J202" s="39"/>
      <c r="K202" s="21" t="s">
        <v>528</v>
      </c>
      <c r="L202" s="22" t="s">
        <v>64</v>
      </c>
      <c r="M202" s="16">
        <v>2</v>
      </c>
      <c r="N202" s="16">
        <v>39</v>
      </c>
      <c r="O202" s="23">
        <v>22</v>
      </c>
      <c r="P202" s="23" t="s">
        <v>58</v>
      </c>
      <c r="Q202" s="24">
        <v>208</v>
      </c>
      <c r="R202" s="25" t="s">
        <v>676</v>
      </c>
      <c r="S202" s="25" t="s">
        <v>60</v>
      </c>
      <c r="T202" s="36"/>
      <c r="U202" s="27">
        <v>208</v>
      </c>
      <c r="V202" s="28"/>
      <c r="W202" s="29">
        <f t="shared" si="34"/>
        <v>208</v>
      </c>
      <c r="X202" s="30">
        <f t="shared" si="35"/>
        <v>103.2</v>
      </c>
      <c r="Y202" s="31">
        <f t="shared" si="33"/>
        <v>311.2</v>
      </c>
      <c r="Z202" s="32">
        <f t="shared" si="32"/>
        <v>311.2</v>
      </c>
      <c r="AA202" s="33">
        <f t="shared" si="36"/>
        <v>0</v>
      </c>
    </row>
    <row r="203" spans="1:27" s="34" customFormat="1" ht="37.5" hidden="1" x14ac:dyDescent="0.25">
      <c r="A203" s="16">
        <v>196</v>
      </c>
      <c r="B203" s="35" t="s">
        <v>677</v>
      </c>
      <c r="C203" s="2">
        <f>COUNTA($D$6:$D203)</f>
        <v>198</v>
      </c>
      <c r="D203" s="17" t="s">
        <v>678</v>
      </c>
      <c r="E203" s="37"/>
      <c r="F203" s="37"/>
      <c r="G203" s="37"/>
      <c r="H203" s="38"/>
      <c r="I203" s="38"/>
      <c r="J203" s="39"/>
      <c r="K203" s="21" t="s">
        <v>528</v>
      </c>
      <c r="L203" s="22" t="s">
        <v>57</v>
      </c>
      <c r="M203" s="16">
        <v>5</v>
      </c>
      <c r="N203" s="16">
        <v>64</v>
      </c>
      <c r="O203" s="23">
        <v>22</v>
      </c>
      <c r="P203" s="23">
        <v>0</v>
      </c>
      <c r="Q203" s="24">
        <v>364</v>
      </c>
      <c r="R203" s="25" t="s">
        <v>679</v>
      </c>
      <c r="S203" s="25" t="s">
        <v>60</v>
      </c>
      <c r="T203" s="36"/>
      <c r="U203" s="27">
        <v>364</v>
      </c>
      <c r="V203" s="28"/>
      <c r="W203" s="29">
        <f t="shared" si="34"/>
        <v>364</v>
      </c>
      <c r="X203" s="30">
        <f t="shared" si="35"/>
        <v>180.6</v>
      </c>
      <c r="Y203" s="31">
        <f t="shared" si="33"/>
        <v>544.6</v>
      </c>
      <c r="Z203" s="32">
        <f t="shared" si="32"/>
        <v>544.6</v>
      </c>
      <c r="AA203" s="33">
        <f t="shared" si="36"/>
        <v>0</v>
      </c>
    </row>
    <row r="204" spans="1:27" s="34" customFormat="1" ht="38.25" hidden="1" thickBot="1" x14ac:dyDescent="0.3">
      <c r="A204" s="87"/>
      <c r="B204" s="88"/>
      <c r="C204" s="2">
        <f>COUNTA($D$6:$D204)</f>
        <v>199</v>
      </c>
      <c r="D204" s="88" t="s">
        <v>680</v>
      </c>
      <c r="E204" s="79"/>
      <c r="F204" s="79"/>
      <c r="G204" s="79"/>
      <c r="H204" s="80"/>
      <c r="I204" s="80"/>
      <c r="J204" s="81"/>
      <c r="K204" s="89" t="s">
        <v>528</v>
      </c>
      <c r="L204" s="90" t="s">
        <v>57</v>
      </c>
      <c r="M204" s="87">
        <v>5</v>
      </c>
      <c r="N204" s="87">
        <v>18</v>
      </c>
      <c r="O204" s="91" t="s">
        <v>58</v>
      </c>
      <c r="P204" s="91" t="s">
        <v>58</v>
      </c>
      <c r="Q204" s="92">
        <v>364</v>
      </c>
      <c r="R204" s="93" t="s">
        <v>681</v>
      </c>
      <c r="S204" s="94" t="s">
        <v>60</v>
      </c>
      <c r="T204" s="95"/>
      <c r="U204" s="27">
        <v>364</v>
      </c>
      <c r="V204" s="124"/>
      <c r="W204" s="29">
        <f t="shared" si="34"/>
        <v>364</v>
      </c>
      <c r="X204" s="30">
        <f t="shared" si="35"/>
        <v>180.6</v>
      </c>
      <c r="Y204" s="31">
        <f t="shared" si="33"/>
        <v>544.6</v>
      </c>
      <c r="Z204" s="32">
        <f t="shared" si="32"/>
        <v>544.6</v>
      </c>
      <c r="AA204" s="33">
        <f t="shared" si="36"/>
        <v>0</v>
      </c>
    </row>
    <row r="205" spans="1:27" s="34" customFormat="1" ht="37.5" hidden="1" x14ac:dyDescent="0.25">
      <c r="A205" s="96">
        <v>197</v>
      </c>
      <c r="B205" s="97" t="s">
        <v>682</v>
      </c>
      <c r="C205" s="2">
        <f>COUNTA($D$6:$D205)</f>
        <v>200</v>
      </c>
      <c r="D205" s="98" t="s">
        <v>683</v>
      </c>
      <c r="E205" s="37"/>
      <c r="F205" s="37"/>
      <c r="G205" s="37"/>
      <c r="H205" s="38"/>
      <c r="I205" s="38"/>
      <c r="J205" s="39"/>
      <c r="K205" s="99" t="s">
        <v>684</v>
      </c>
      <c r="L205" s="100" t="s">
        <v>64</v>
      </c>
      <c r="M205" s="96">
        <v>2</v>
      </c>
      <c r="N205" s="96">
        <v>52</v>
      </c>
      <c r="O205" s="101">
        <v>22</v>
      </c>
      <c r="P205" s="101" t="s">
        <v>58</v>
      </c>
      <c r="Q205" s="163">
        <v>240</v>
      </c>
      <c r="R205" s="103" t="s">
        <v>685</v>
      </c>
      <c r="S205" s="103" t="s">
        <v>60</v>
      </c>
      <c r="T205" s="104"/>
      <c r="U205" s="27">
        <v>240</v>
      </c>
      <c r="V205" s="105"/>
      <c r="W205" s="29">
        <f t="shared" si="34"/>
        <v>240</v>
      </c>
      <c r="X205" s="30">
        <f t="shared" si="35"/>
        <v>119.1</v>
      </c>
      <c r="Y205" s="31">
        <f t="shared" si="33"/>
        <v>359.1</v>
      </c>
      <c r="Z205" s="32">
        <f t="shared" si="32"/>
        <v>359.1</v>
      </c>
      <c r="AA205" s="33">
        <f t="shared" si="36"/>
        <v>0</v>
      </c>
    </row>
    <row r="206" spans="1:27" s="34" customFormat="1" ht="120" customHeight="1" x14ac:dyDescent="0.25">
      <c r="A206" s="180">
        <v>198</v>
      </c>
      <c r="B206" s="17" t="s">
        <v>686</v>
      </c>
      <c r="C206" s="2">
        <v>2</v>
      </c>
      <c r="D206" s="17" t="s">
        <v>687</v>
      </c>
      <c r="E206" s="100"/>
      <c r="F206" s="100"/>
      <c r="G206" s="100"/>
      <c r="H206" s="206"/>
      <c r="I206" s="206"/>
      <c r="J206" s="207"/>
      <c r="K206" s="21" t="s">
        <v>684</v>
      </c>
      <c r="L206" s="22" t="s">
        <v>64</v>
      </c>
      <c r="M206" s="16">
        <v>2</v>
      </c>
      <c r="N206" s="16">
        <v>73</v>
      </c>
      <c r="O206" s="23">
        <v>22</v>
      </c>
      <c r="P206" s="23" t="s">
        <v>58</v>
      </c>
      <c r="Q206" s="24">
        <v>240</v>
      </c>
      <c r="R206" s="25" t="s">
        <v>688</v>
      </c>
      <c r="S206" s="25" t="s">
        <v>60</v>
      </c>
      <c r="T206" s="36"/>
      <c r="U206" s="27">
        <v>240</v>
      </c>
      <c r="V206" s="28"/>
      <c r="W206" s="29">
        <f t="shared" si="34"/>
        <v>240</v>
      </c>
      <c r="X206" s="30">
        <f t="shared" si="35"/>
        <v>119.1</v>
      </c>
      <c r="Y206" s="31">
        <f t="shared" si="33"/>
        <v>359.1</v>
      </c>
      <c r="Z206" s="32">
        <f t="shared" si="32"/>
        <v>359.1</v>
      </c>
      <c r="AA206" s="33">
        <f t="shared" si="36"/>
        <v>0</v>
      </c>
    </row>
    <row r="207" spans="1:27" s="34" customFormat="1" ht="37.5" hidden="1" x14ac:dyDescent="0.25">
      <c r="A207" s="16">
        <v>199</v>
      </c>
      <c r="B207" s="35" t="s">
        <v>689</v>
      </c>
      <c r="C207" s="2">
        <f>COUNTA($D$6:$D207)</f>
        <v>202</v>
      </c>
      <c r="D207" s="17" t="s">
        <v>690</v>
      </c>
      <c r="E207" s="37"/>
      <c r="F207" s="37"/>
      <c r="G207" s="37"/>
      <c r="H207" s="38"/>
      <c r="I207" s="38"/>
      <c r="J207" s="39"/>
      <c r="K207" s="21" t="s">
        <v>684</v>
      </c>
      <c r="L207" s="22" t="s">
        <v>67</v>
      </c>
      <c r="M207" s="16">
        <v>1</v>
      </c>
      <c r="N207" s="16">
        <v>29</v>
      </c>
      <c r="O207" s="23" t="s">
        <v>58</v>
      </c>
      <c r="P207" s="23" t="s">
        <v>58</v>
      </c>
      <c r="Q207" s="24">
        <v>240</v>
      </c>
      <c r="R207" s="25" t="s">
        <v>689</v>
      </c>
      <c r="S207" s="25" t="s">
        <v>60</v>
      </c>
      <c r="T207" s="36"/>
      <c r="U207" s="27">
        <v>240</v>
      </c>
      <c r="V207" s="28"/>
      <c r="W207" s="29">
        <f t="shared" si="34"/>
        <v>240</v>
      </c>
      <c r="X207" s="30">
        <f t="shared" si="35"/>
        <v>119.1</v>
      </c>
      <c r="Y207" s="31">
        <f t="shared" si="33"/>
        <v>359.1</v>
      </c>
      <c r="Z207" s="32">
        <f t="shared" si="32"/>
        <v>359.1</v>
      </c>
      <c r="AA207" s="33">
        <f t="shared" si="36"/>
        <v>0</v>
      </c>
    </row>
    <row r="208" spans="1:27" s="34" customFormat="1" ht="37.5" hidden="1" x14ac:dyDescent="0.25">
      <c r="A208" s="52">
        <v>200</v>
      </c>
      <c r="B208" s="35" t="s">
        <v>691</v>
      </c>
      <c r="C208" s="2">
        <f>COUNTA($D$6:$D208)</f>
        <v>203</v>
      </c>
      <c r="D208" s="17" t="s">
        <v>692</v>
      </c>
      <c r="E208" s="37"/>
      <c r="F208" s="37"/>
      <c r="G208" s="37"/>
      <c r="H208" s="38"/>
      <c r="I208" s="38"/>
      <c r="J208" s="39"/>
      <c r="K208" s="21" t="s">
        <v>684</v>
      </c>
      <c r="L208" s="22" t="s">
        <v>67</v>
      </c>
      <c r="M208" s="16">
        <v>1</v>
      </c>
      <c r="N208" s="16">
        <v>52</v>
      </c>
      <c r="O208" s="23"/>
      <c r="P208" s="23"/>
      <c r="Q208" s="3">
        <v>192</v>
      </c>
      <c r="R208" s="25" t="s">
        <v>693</v>
      </c>
      <c r="S208" s="25" t="s">
        <v>60</v>
      </c>
      <c r="T208" s="36"/>
      <c r="U208" s="27">
        <v>192</v>
      </c>
      <c r="V208" s="28"/>
      <c r="W208" s="29">
        <f t="shared" si="34"/>
        <v>192</v>
      </c>
      <c r="X208" s="30">
        <f t="shared" si="35"/>
        <v>95.3</v>
      </c>
      <c r="Y208" s="31">
        <f t="shared" si="33"/>
        <v>287.3</v>
      </c>
      <c r="Z208" s="32">
        <f t="shared" si="32"/>
        <v>287.3</v>
      </c>
      <c r="AA208" s="33">
        <f t="shared" si="36"/>
        <v>0</v>
      </c>
    </row>
    <row r="209" spans="1:27" s="34" customFormat="1" ht="37.5" hidden="1" x14ac:dyDescent="0.25">
      <c r="A209" s="16">
        <v>201</v>
      </c>
      <c r="B209" s="35" t="s">
        <v>694</v>
      </c>
      <c r="C209" s="2">
        <f>COUNTA($D$6:$D209)</f>
        <v>204</v>
      </c>
      <c r="D209" s="35" t="s">
        <v>695</v>
      </c>
      <c r="E209" s="47"/>
      <c r="F209" s="47"/>
      <c r="G209" s="47"/>
      <c r="H209" s="48"/>
      <c r="I209" s="48"/>
      <c r="J209" s="49"/>
      <c r="K209" s="21" t="s">
        <v>684</v>
      </c>
      <c r="L209" s="22" t="s">
        <v>64</v>
      </c>
      <c r="M209" s="16">
        <v>2</v>
      </c>
      <c r="N209" s="16">
        <v>179</v>
      </c>
      <c r="O209" s="23">
        <v>5</v>
      </c>
      <c r="P209" s="23" t="s">
        <v>58</v>
      </c>
      <c r="Q209" s="24">
        <v>252</v>
      </c>
      <c r="R209" s="25" t="s">
        <v>696</v>
      </c>
      <c r="S209" s="25" t="s">
        <v>60</v>
      </c>
      <c r="T209" s="36"/>
      <c r="U209" s="27">
        <v>252</v>
      </c>
      <c r="V209" s="28"/>
      <c r="W209" s="29">
        <f t="shared" si="34"/>
        <v>252</v>
      </c>
      <c r="X209" s="30">
        <f t="shared" si="35"/>
        <v>125</v>
      </c>
      <c r="Y209" s="31">
        <f t="shared" si="33"/>
        <v>377</v>
      </c>
      <c r="Z209" s="32">
        <f t="shared" si="32"/>
        <v>377</v>
      </c>
      <c r="AA209" s="33">
        <f t="shared" si="36"/>
        <v>0</v>
      </c>
    </row>
    <row r="210" spans="1:27" s="215" customFormat="1" ht="37.5" hidden="1" x14ac:dyDescent="0.25">
      <c r="A210" s="77"/>
      <c r="B210" s="208"/>
      <c r="C210" s="2">
        <f>COUNTA($D$6:$D210)</f>
        <v>205</v>
      </c>
      <c r="D210" s="78" t="s">
        <v>697</v>
      </c>
      <c r="E210" s="209"/>
      <c r="F210" s="209"/>
      <c r="G210" s="209"/>
      <c r="H210" s="210"/>
      <c r="I210" s="210"/>
      <c r="J210" s="211"/>
      <c r="K210" s="82" t="s">
        <v>684</v>
      </c>
      <c r="L210" s="83" t="s">
        <v>57</v>
      </c>
      <c r="M210" s="16">
        <v>5</v>
      </c>
      <c r="N210" s="16">
        <v>53</v>
      </c>
      <c r="O210" s="23" t="s">
        <v>58</v>
      </c>
      <c r="P210" s="23" t="s">
        <v>58</v>
      </c>
      <c r="Q210" s="85">
        <v>288</v>
      </c>
      <c r="R210" s="86" t="s">
        <v>698</v>
      </c>
      <c r="S210" s="25" t="s">
        <v>60</v>
      </c>
      <c r="T210" s="212"/>
      <c r="U210" s="213">
        <v>288</v>
      </c>
      <c r="V210" s="214"/>
      <c r="W210" s="29">
        <f t="shared" si="34"/>
        <v>288</v>
      </c>
      <c r="X210" s="30">
        <f t="shared" si="35"/>
        <v>142.9</v>
      </c>
      <c r="Y210" s="31">
        <f t="shared" si="33"/>
        <v>430.9</v>
      </c>
      <c r="Z210" s="32">
        <f t="shared" si="32"/>
        <v>430.9</v>
      </c>
      <c r="AA210" s="33">
        <f t="shared" si="36"/>
        <v>0</v>
      </c>
    </row>
    <row r="211" spans="1:27" s="34" customFormat="1" ht="75" hidden="1" x14ac:dyDescent="0.25">
      <c r="A211" s="22" t="s">
        <v>699</v>
      </c>
      <c r="B211" s="35" t="s">
        <v>700</v>
      </c>
      <c r="C211" s="2">
        <f>COUNTA($D$6:$D211)</f>
        <v>206</v>
      </c>
      <c r="D211" s="216" t="s">
        <v>700</v>
      </c>
      <c r="E211" s="37"/>
      <c r="F211" s="37"/>
      <c r="G211" s="37"/>
      <c r="H211" s="119"/>
      <c r="I211" s="119"/>
      <c r="J211" s="120"/>
      <c r="K211" s="21" t="s">
        <v>684</v>
      </c>
      <c r="L211" s="22" t="s">
        <v>92</v>
      </c>
      <c r="M211" s="16">
        <v>10</v>
      </c>
      <c r="N211" s="16">
        <v>182</v>
      </c>
      <c r="O211" s="23" t="s">
        <v>58</v>
      </c>
      <c r="P211" s="23" t="s">
        <v>58</v>
      </c>
      <c r="Q211" s="113" t="s">
        <v>701</v>
      </c>
      <c r="R211" s="45" t="s">
        <v>702</v>
      </c>
      <c r="S211" s="25" t="s">
        <v>60</v>
      </c>
      <c r="T211" s="40" t="s">
        <v>703</v>
      </c>
      <c r="U211" s="27">
        <f>288+144</f>
        <v>432</v>
      </c>
      <c r="V211" s="28"/>
      <c r="W211" s="29">
        <f t="shared" si="34"/>
        <v>432</v>
      </c>
      <c r="X211" s="30">
        <f t="shared" si="35"/>
        <v>214.4</v>
      </c>
      <c r="Y211" s="31">
        <f t="shared" si="33"/>
        <v>646.4</v>
      </c>
      <c r="Z211" s="32">
        <f t="shared" ref="Z211:Z258" si="37">Y211</f>
        <v>646.4</v>
      </c>
      <c r="AA211" s="33">
        <f t="shared" si="36"/>
        <v>0</v>
      </c>
    </row>
    <row r="212" spans="1:27" s="34" customFormat="1" ht="37.5" hidden="1" x14ac:dyDescent="0.25">
      <c r="A212" s="16">
        <v>239</v>
      </c>
      <c r="B212" s="35" t="s">
        <v>704</v>
      </c>
      <c r="C212" s="2">
        <f>COUNTA($D$6:$D212)</f>
        <v>207</v>
      </c>
      <c r="D212" s="17" t="s">
        <v>705</v>
      </c>
      <c r="E212" s="37"/>
      <c r="F212" s="37"/>
      <c r="G212" s="37"/>
      <c r="H212" s="119"/>
      <c r="I212" s="119"/>
      <c r="J212" s="120"/>
      <c r="K212" s="21" t="s">
        <v>684</v>
      </c>
      <c r="L212" s="22" t="s">
        <v>67</v>
      </c>
      <c r="M212" s="16">
        <v>1</v>
      </c>
      <c r="N212" s="16">
        <v>191</v>
      </c>
      <c r="O212" s="23" t="s">
        <v>58</v>
      </c>
      <c r="P212" s="23" t="s">
        <v>58</v>
      </c>
      <c r="Q212" s="24">
        <v>144</v>
      </c>
      <c r="R212" s="121" t="s">
        <v>704</v>
      </c>
      <c r="S212" s="25" t="s">
        <v>60</v>
      </c>
      <c r="T212" s="36"/>
      <c r="U212" s="27">
        <v>144</v>
      </c>
      <c r="V212" s="28"/>
      <c r="W212" s="29">
        <f t="shared" si="34"/>
        <v>144</v>
      </c>
      <c r="X212" s="30">
        <f t="shared" si="35"/>
        <v>71.5</v>
      </c>
      <c r="Y212" s="31">
        <f t="shared" si="33"/>
        <v>215.5</v>
      </c>
      <c r="Z212" s="32">
        <f t="shared" si="37"/>
        <v>215.5</v>
      </c>
      <c r="AA212" s="33">
        <f t="shared" si="36"/>
        <v>0</v>
      </c>
    </row>
    <row r="213" spans="1:27" s="68" customFormat="1" ht="93.75" hidden="1" x14ac:dyDescent="0.25">
      <c r="A213" s="52">
        <v>202</v>
      </c>
      <c r="B213" s="35" t="s">
        <v>706</v>
      </c>
      <c r="C213" s="2">
        <f>COUNTA($D$6:$D213)</f>
        <v>208</v>
      </c>
      <c r="D213" s="17" t="s">
        <v>707</v>
      </c>
      <c r="E213" s="37"/>
      <c r="F213" s="37"/>
      <c r="G213" s="37"/>
      <c r="H213" s="38"/>
      <c r="I213" s="38"/>
      <c r="J213" s="39"/>
      <c r="K213" s="21" t="s">
        <v>684</v>
      </c>
      <c r="L213" s="22" t="s">
        <v>85</v>
      </c>
      <c r="M213" s="16" t="s">
        <v>58</v>
      </c>
      <c r="N213" s="16" t="s">
        <v>58</v>
      </c>
      <c r="O213" s="23"/>
      <c r="P213" s="23"/>
      <c r="Q213" s="24">
        <v>192</v>
      </c>
      <c r="R213" s="25" t="s">
        <v>706</v>
      </c>
      <c r="S213" s="22" t="s">
        <v>60</v>
      </c>
      <c r="T213" s="205" t="s">
        <v>708</v>
      </c>
      <c r="U213" s="27">
        <v>192</v>
      </c>
      <c r="V213" s="28"/>
      <c r="W213" s="29">
        <f t="shared" si="34"/>
        <v>192</v>
      </c>
      <c r="X213" s="30">
        <f t="shared" si="35"/>
        <v>95.3</v>
      </c>
      <c r="Y213" s="31">
        <f t="shared" si="33"/>
        <v>287.3</v>
      </c>
      <c r="Z213" s="32">
        <f t="shared" si="37"/>
        <v>287.3</v>
      </c>
      <c r="AA213" s="33">
        <f t="shared" si="36"/>
        <v>0</v>
      </c>
    </row>
    <row r="214" spans="1:27" s="34" customFormat="1" ht="206.25" hidden="1" x14ac:dyDescent="0.25">
      <c r="A214" s="16">
        <v>203</v>
      </c>
      <c r="B214" s="17" t="s">
        <v>709</v>
      </c>
      <c r="C214" s="2">
        <f>COUNTA($D$6:$D214)</f>
        <v>209</v>
      </c>
      <c r="D214" s="17" t="s">
        <v>710</v>
      </c>
      <c r="E214" s="37"/>
      <c r="F214" s="37"/>
      <c r="G214" s="37"/>
      <c r="H214" s="38"/>
      <c r="I214" s="38"/>
      <c r="J214" s="39"/>
      <c r="K214" s="21" t="s">
        <v>684</v>
      </c>
      <c r="L214" s="22" t="s">
        <v>67</v>
      </c>
      <c r="M214" s="16">
        <v>2</v>
      </c>
      <c r="N214" s="16">
        <v>49</v>
      </c>
      <c r="O214" s="23" t="s">
        <v>58</v>
      </c>
      <c r="P214" s="23" t="s">
        <v>58</v>
      </c>
      <c r="Q214" s="24">
        <v>336</v>
      </c>
      <c r="R214" s="25" t="s">
        <v>711</v>
      </c>
      <c r="S214" s="25" t="s">
        <v>60</v>
      </c>
      <c r="T214" s="36"/>
      <c r="U214" s="27">
        <v>336</v>
      </c>
      <c r="V214" s="28"/>
      <c r="W214" s="29">
        <f t="shared" si="34"/>
        <v>336</v>
      </c>
      <c r="X214" s="30">
        <f t="shared" si="35"/>
        <v>166.7</v>
      </c>
      <c r="Y214" s="31">
        <f t="shared" si="33"/>
        <v>502.7</v>
      </c>
      <c r="Z214" s="32">
        <f t="shared" si="37"/>
        <v>502.7</v>
      </c>
      <c r="AA214" s="33">
        <f t="shared" si="36"/>
        <v>0</v>
      </c>
    </row>
    <row r="215" spans="1:27" s="34" customFormat="1" ht="93.75" hidden="1" x14ac:dyDescent="0.25">
      <c r="A215" s="16">
        <v>204</v>
      </c>
      <c r="B215" s="35" t="s">
        <v>712</v>
      </c>
      <c r="C215" s="2">
        <f>COUNTA($D$6:$D215)</f>
        <v>210</v>
      </c>
      <c r="D215" s="17" t="s">
        <v>713</v>
      </c>
      <c r="E215" s="37"/>
      <c r="F215" s="37"/>
      <c r="G215" s="37"/>
      <c r="H215" s="38"/>
      <c r="I215" s="38"/>
      <c r="J215" s="39"/>
      <c r="K215" s="21" t="s">
        <v>684</v>
      </c>
      <c r="L215" s="22" t="s">
        <v>57</v>
      </c>
      <c r="M215" s="16">
        <v>5</v>
      </c>
      <c r="N215" s="16">
        <v>19</v>
      </c>
      <c r="O215" s="23" t="s">
        <v>58</v>
      </c>
      <c r="P215" s="23" t="s">
        <v>58</v>
      </c>
      <c r="Q215" s="24">
        <v>140</v>
      </c>
      <c r="R215" s="25" t="s">
        <v>714</v>
      </c>
      <c r="S215" s="25" t="s">
        <v>60</v>
      </c>
      <c r="T215" s="36"/>
      <c r="U215" s="27">
        <v>140</v>
      </c>
      <c r="V215" s="28"/>
      <c r="W215" s="29">
        <f t="shared" si="34"/>
        <v>140</v>
      </c>
      <c r="X215" s="30">
        <f t="shared" si="35"/>
        <v>69.5</v>
      </c>
      <c r="Y215" s="31">
        <f t="shared" si="33"/>
        <v>209.5</v>
      </c>
      <c r="Z215" s="32">
        <f t="shared" si="37"/>
        <v>209.5</v>
      </c>
      <c r="AA215" s="33">
        <f t="shared" si="36"/>
        <v>0</v>
      </c>
    </row>
    <row r="216" spans="1:27" s="34" customFormat="1" ht="37.5" hidden="1" x14ac:dyDescent="0.25">
      <c r="A216" s="16">
        <v>205</v>
      </c>
      <c r="B216" s="17" t="s">
        <v>715</v>
      </c>
      <c r="C216" s="2">
        <f>COUNTA($D$6:$D216)</f>
        <v>211</v>
      </c>
      <c r="D216" s="17" t="s">
        <v>716</v>
      </c>
      <c r="E216" s="37"/>
      <c r="F216" s="37"/>
      <c r="G216" s="37"/>
      <c r="H216" s="38"/>
      <c r="I216" s="38"/>
      <c r="J216" s="39"/>
      <c r="K216" s="21" t="s">
        <v>684</v>
      </c>
      <c r="L216" s="22" t="s">
        <v>64</v>
      </c>
      <c r="M216" s="16">
        <v>2</v>
      </c>
      <c r="N216" s="16">
        <v>45</v>
      </c>
      <c r="O216" s="23">
        <v>22</v>
      </c>
      <c r="P216" s="23" t="s">
        <v>58</v>
      </c>
      <c r="Q216" s="24">
        <v>240</v>
      </c>
      <c r="R216" s="25" t="s">
        <v>717</v>
      </c>
      <c r="S216" s="25" t="s">
        <v>60</v>
      </c>
      <c r="T216" s="36"/>
      <c r="U216" s="27">
        <v>240</v>
      </c>
      <c r="V216" s="28"/>
      <c r="W216" s="29">
        <f t="shared" si="34"/>
        <v>240</v>
      </c>
      <c r="X216" s="30">
        <f t="shared" si="35"/>
        <v>119.1</v>
      </c>
      <c r="Y216" s="31">
        <f t="shared" si="33"/>
        <v>359.1</v>
      </c>
      <c r="Z216" s="32">
        <f t="shared" si="37"/>
        <v>359.1</v>
      </c>
      <c r="AA216" s="33">
        <f t="shared" si="36"/>
        <v>0</v>
      </c>
    </row>
    <row r="217" spans="1:27" s="34" customFormat="1" ht="37.5" hidden="1" x14ac:dyDescent="0.25">
      <c r="A217" s="16">
        <v>206</v>
      </c>
      <c r="B217" s="35" t="s">
        <v>718</v>
      </c>
      <c r="C217" s="2">
        <f>COUNTA($D$6:$D217)</f>
        <v>212</v>
      </c>
      <c r="D217" s="17" t="s">
        <v>719</v>
      </c>
      <c r="E217" s="37"/>
      <c r="F217" s="37"/>
      <c r="G217" s="37"/>
      <c r="H217" s="38"/>
      <c r="I217" s="38"/>
      <c r="J217" s="39"/>
      <c r="K217" s="21" t="s">
        <v>684</v>
      </c>
      <c r="L217" s="22" t="s">
        <v>64</v>
      </c>
      <c r="M217" s="22">
        <v>2</v>
      </c>
      <c r="N217" s="22">
        <v>28</v>
      </c>
      <c r="O217" s="112">
        <v>22</v>
      </c>
      <c r="P217" s="112">
        <v>0</v>
      </c>
      <c r="Q217" s="113">
        <v>336</v>
      </c>
      <c r="R217" s="25" t="s">
        <v>720</v>
      </c>
      <c r="S217" s="25" t="s">
        <v>60</v>
      </c>
      <c r="T217" s="36"/>
      <c r="U217" s="27">
        <v>336</v>
      </c>
      <c r="V217" s="28"/>
      <c r="W217" s="29">
        <f t="shared" si="34"/>
        <v>336</v>
      </c>
      <c r="X217" s="30">
        <f t="shared" si="35"/>
        <v>166.7</v>
      </c>
      <c r="Y217" s="31">
        <f t="shared" si="33"/>
        <v>502.7</v>
      </c>
      <c r="Z217" s="32">
        <f t="shared" si="37"/>
        <v>502.7</v>
      </c>
      <c r="AA217" s="33">
        <f t="shared" si="36"/>
        <v>0</v>
      </c>
    </row>
    <row r="218" spans="1:27" s="74" customFormat="1" ht="112.5" hidden="1" x14ac:dyDescent="0.25">
      <c r="A218" s="16">
        <v>213</v>
      </c>
      <c r="B218" s="17" t="s">
        <v>721</v>
      </c>
      <c r="C218" s="2">
        <f>COUNTA($D$6:$D218)</f>
        <v>213</v>
      </c>
      <c r="D218" s="17" t="s">
        <v>722</v>
      </c>
      <c r="E218" s="37"/>
      <c r="F218" s="37"/>
      <c r="G218" s="37"/>
      <c r="H218" s="38"/>
      <c r="I218" s="38"/>
      <c r="J218" s="39"/>
      <c r="K218" s="21" t="s">
        <v>684</v>
      </c>
      <c r="L218" s="22" t="s">
        <v>67</v>
      </c>
      <c r="M218" s="16">
        <v>1</v>
      </c>
      <c r="N218" s="22">
        <v>194</v>
      </c>
      <c r="O218" s="23" t="s">
        <v>58</v>
      </c>
      <c r="P218" s="23" t="s">
        <v>58</v>
      </c>
      <c r="Q218" s="2">
        <v>192</v>
      </c>
      <c r="R218" s="25" t="s">
        <v>723</v>
      </c>
      <c r="S218" s="25" t="s">
        <v>60</v>
      </c>
      <c r="T218" s="36"/>
      <c r="U218" s="27">
        <v>192</v>
      </c>
      <c r="V218" s="73"/>
      <c r="W218" s="29">
        <f t="shared" si="34"/>
        <v>192</v>
      </c>
      <c r="X218" s="30">
        <f t="shared" si="35"/>
        <v>95.3</v>
      </c>
      <c r="Y218" s="31">
        <f t="shared" si="33"/>
        <v>287.3</v>
      </c>
      <c r="Z218" s="32">
        <f t="shared" si="37"/>
        <v>287.3</v>
      </c>
      <c r="AA218" s="33">
        <f t="shared" si="36"/>
        <v>0</v>
      </c>
    </row>
    <row r="219" spans="1:27" s="74" customFormat="1" ht="37.5" hidden="1" x14ac:dyDescent="0.25">
      <c r="A219" s="16">
        <v>207</v>
      </c>
      <c r="B219" s="17" t="s">
        <v>724</v>
      </c>
      <c r="C219" s="2">
        <f>COUNTA($D$6:$D219)</f>
        <v>214</v>
      </c>
      <c r="D219" s="46" t="s">
        <v>725</v>
      </c>
      <c r="E219" s="47"/>
      <c r="F219" s="47"/>
      <c r="G219" s="47"/>
      <c r="H219" s="48"/>
      <c r="I219" s="48"/>
      <c r="J219" s="49"/>
      <c r="K219" s="50" t="s">
        <v>684</v>
      </c>
      <c r="L219" s="51" t="s">
        <v>57</v>
      </c>
      <c r="M219" s="52">
        <v>5</v>
      </c>
      <c r="N219" s="52">
        <v>50</v>
      </c>
      <c r="O219" s="53" t="s">
        <v>58</v>
      </c>
      <c r="P219" s="53" t="s">
        <v>58</v>
      </c>
      <c r="Q219" s="115">
        <v>240</v>
      </c>
      <c r="R219" s="55" t="s">
        <v>726</v>
      </c>
      <c r="S219" s="25" t="s">
        <v>60</v>
      </c>
      <c r="T219" s="26"/>
      <c r="U219" s="56">
        <f>240</f>
        <v>240</v>
      </c>
      <c r="V219" s="73"/>
      <c r="W219" s="29">
        <f t="shared" si="34"/>
        <v>240</v>
      </c>
      <c r="X219" s="30">
        <f t="shared" si="35"/>
        <v>119.1</v>
      </c>
      <c r="Y219" s="31">
        <f>W219+X219+144</f>
        <v>503.1</v>
      </c>
      <c r="Z219" s="32">
        <f>Y219-144</f>
        <v>359.1</v>
      </c>
      <c r="AA219" s="57">
        <f t="shared" si="36"/>
        <v>144</v>
      </c>
    </row>
    <row r="220" spans="1:27" s="34" customFormat="1" ht="37.5" hidden="1" x14ac:dyDescent="0.25">
      <c r="A220" s="16">
        <v>228</v>
      </c>
      <c r="B220" s="35" t="s">
        <v>727</v>
      </c>
      <c r="C220" s="2">
        <f>COUNTA($D$6:$D220)</f>
        <v>215</v>
      </c>
      <c r="D220" s="17" t="s">
        <v>728</v>
      </c>
      <c r="E220" s="37"/>
      <c r="F220" s="37"/>
      <c r="G220" s="37"/>
      <c r="H220" s="38"/>
      <c r="I220" s="38"/>
      <c r="J220" s="39"/>
      <c r="K220" s="21" t="s">
        <v>684</v>
      </c>
      <c r="L220" s="22" t="s">
        <v>57</v>
      </c>
      <c r="M220" s="16">
        <v>1</v>
      </c>
      <c r="N220" s="16">
        <v>188</v>
      </c>
      <c r="O220" s="23" t="s">
        <v>58</v>
      </c>
      <c r="P220" s="23" t="s">
        <v>58</v>
      </c>
      <c r="Q220" s="24">
        <v>192</v>
      </c>
      <c r="R220" s="25" t="s">
        <v>729</v>
      </c>
      <c r="S220" s="25" t="s">
        <v>60</v>
      </c>
      <c r="T220" s="36"/>
      <c r="U220" s="27">
        <v>192</v>
      </c>
      <c r="V220" s="28"/>
      <c r="W220" s="29">
        <f t="shared" si="34"/>
        <v>192</v>
      </c>
      <c r="X220" s="30">
        <f t="shared" si="35"/>
        <v>95.3</v>
      </c>
      <c r="Y220" s="31">
        <f t="shared" ref="Y220:Y253" si="38">W220+X220</f>
        <v>287.3</v>
      </c>
      <c r="Z220" s="32">
        <f t="shared" si="37"/>
        <v>287.3</v>
      </c>
      <c r="AA220" s="33">
        <f t="shared" si="36"/>
        <v>0</v>
      </c>
    </row>
    <row r="221" spans="1:27" s="34" customFormat="1" ht="93.75" hidden="1" x14ac:dyDescent="0.25">
      <c r="A221" s="16">
        <v>208</v>
      </c>
      <c r="B221" s="17" t="s">
        <v>730</v>
      </c>
      <c r="C221" s="2">
        <f>COUNTA($D$6:$D221)</f>
        <v>216</v>
      </c>
      <c r="D221" s="116" t="s">
        <v>731</v>
      </c>
      <c r="E221" s="37"/>
      <c r="F221" s="37"/>
      <c r="G221" s="37"/>
      <c r="H221" s="38"/>
      <c r="I221" s="38"/>
      <c r="J221" s="39"/>
      <c r="K221" s="76" t="s">
        <v>684</v>
      </c>
      <c r="L221" s="22" t="s">
        <v>64</v>
      </c>
      <c r="M221" s="16">
        <v>2</v>
      </c>
      <c r="N221" s="16">
        <v>9</v>
      </c>
      <c r="O221" s="23">
        <v>22</v>
      </c>
      <c r="P221" s="23" t="s">
        <v>58</v>
      </c>
      <c r="Q221" s="24">
        <v>232</v>
      </c>
      <c r="R221" s="25" t="s">
        <v>732</v>
      </c>
      <c r="S221" s="25" t="s">
        <v>60</v>
      </c>
      <c r="T221" s="36"/>
      <c r="U221" s="27">
        <v>232</v>
      </c>
      <c r="V221" s="28"/>
      <c r="W221" s="29">
        <f t="shared" si="34"/>
        <v>232</v>
      </c>
      <c r="X221" s="30">
        <f t="shared" si="35"/>
        <v>115.1</v>
      </c>
      <c r="Y221" s="31">
        <f t="shared" si="38"/>
        <v>347.1</v>
      </c>
      <c r="Z221" s="32">
        <f t="shared" si="37"/>
        <v>347.1</v>
      </c>
      <c r="AA221" s="33">
        <f t="shared" si="36"/>
        <v>0</v>
      </c>
    </row>
    <row r="222" spans="1:27" s="34" customFormat="1" ht="131.25" hidden="1" x14ac:dyDescent="0.25">
      <c r="A222" s="16">
        <v>209</v>
      </c>
      <c r="B222" s="17" t="s">
        <v>733</v>
      </c>
      <c r="C222" s="2">
        <f>COUNTA($D$6:$D222)</f>
        <v>217</v>
      </c>
      <c r="D222" s="17" t="s">
        <v>734</v>
      </c>
      <c r="E222" s="37"/>
      <c r="F222" s="37"/>
      <c r="G222" s="37"/>
      <c r="H222" s="38"/>
      <c r="I222" s="38"/>
      <c r="J222" s="39"/>
      <c r="K222" s="21" t="s">
        <v>684</v>
      </c>
      <c r="L222" s="22" t="s">
        <v>67</v>
      </c>
      <c r="M222" s="16">
        <v>1</v>
      </c>
      <c r="N222" s="16">
        <v>131</v>
      </c>
      <c r="O222" s="23" t="s">
        <v>58</v>
      </c>
      <c r="P222" s="23" t="s">
        <v>58</v>
      </c>
      <c r="Q222" s="24">
        <v>384</v>
      </c>
      <c r="R222" s="25" t="s">
        <v>735</v>
      </c>
      <c r="S222" s="25" t="s">
        <v>60</v>
      </c>
      <c r="T222" s="36"/>
      <c r="U222" s="27">
        <v>384</v>
      </c>
      <c r="V222" s="28"/>
      <c r="W222" s="29">
        <f t="shared" si="34"/>
        <v>384</v>
      </c>
      <c r="X222" s="30">
        <f t="shared" si="35"/>
        <v>190.5</v>
      </c>
      <c r="Y222" s="31">
        <f t="shared" si="38"/>
        <v>574.5</v>
      </c>
      <c r="Z222" s="32">
        <f t="shared" si="37"/>
        <v>574.5</v>
      </c>
      <c r="AA222" s="33">
        <f t="shared" si="36"/>
        <v>0</v>
      </c>
    </row>
    <row r="223" spans="1:27" s="34" customFormat="1" ht="150" hidden="1" x14ac:dyDescent="0.25">
      <c r="A223" s="16">
        <v>210</v>
      </c>
      <c r="B223" s="17" t="s">
        <v>736</v>
      </c>
      <c r="C223" s="2">
        <f>COUNTA($D$6:$D223)</f>
        <v>218</v>
      </c>
      <c r="D223" s="17" t="s">
        <v>737</v>
      </c>
      <c r="E223" s="37"/>
      <c r="F223" s="37"/>
      <c r="G223" s="37"/>
      <c r="H223" s="38"/>
      <c r="I223" s="38"/>
      <c r="J223" s="39"/>
      <c r="K223" s="21" t="s">
        <v>684</v>
      </c>
      <c r="L223" s="22" t="s">
        <v>64</v>
      </c>
      <c r="M223" s="16">
        <v>2</v>
      </c>
      <c r="N223" s="16">
        <v>63</v>
      </c>
      <c r="O223" s="23">
        <v>22</v>
      </c>
      <c r="P223" s="23" t="s">
        <v>58</v>
      </c>
      <c r="Q223" s="24">
        <v>192</v>
      </c>
      <c r="R223" s="25" t="s">
        <v>738</v>
      </c>
      <c r="S223" s="25" t="s">
        <v>60</v>
      </c>
      <c r="T223" s="36"/>
      <c r="U223" s="27">
        <v>192</v>
      </c>
      <c r="V223" s="28"/>
      <c r="W223" s="29">
        <f t="shared" si="34"/>
        <v>192</v>
      </c>
      <c r="X223" s="30">
        <f t="shared" si="35"/>
        <v>95.3</v>
      </c>
      <c r="Y223" s="31">
        <f t="shared" si="38"/>
        <v>287.3</v>
      </c>
      <c r="Z223" s="32">
        <f t="shared" si="37"/>
        <v>287.3</v>
      </c>
      <c r="AA223" s="33">
        <f t="shared" si="36"/>
        <v>0</v>
      </c>
    </row>
    <row r="224" spans="1:27" s="34" customFormat="1" ht="56.25" hidden="1" x14ac:dyDescent="0.25">
      <c r="A224" s="16">
        <v>212</v>
      </c>
      <c r="B224" s="35" t="s">
        <v>739</v>
      </c>
      <c r="C224" s="2">
        <f>COUNTA($D$6:$D224)</f>
        <v>219</v>
      </c>
      <c r="D224" s="17" t="s">
        <v>740</v>
      </c>
      <c r="E224" s="37"/>
      <c r="F224" s="37"/>
      <c r="G224" s="37"/>
      <c r="H224" s="38"/>
      <c r="I224" s="38"/>
      <c r="J224" s="39"/>
      <c r="K224" s="21" t="s">
        <v>684</v>
      </c>
      <c r="L224" s="22" t="s">
        <v>64</v>
      </c>
      <c r="M224" s="16">
        <v>2</v>
      </c>
      <c r="N224" s="16">
        <v>48</v>
      </c>
      <c r="O224" s="23">
        <v>22</v>
      </c>
      <c r="P224" s="23" t="s">
        <v>58</v>
      </c>
      <c r="Q224" s="24">
        <v>192</v>
      </c>
      <c r="R224" s="25" t="s">
        <v>741</v>
      </c>
      <c r="S224" s="25" t="s">
        <v>60</v>
      </c>
      <c r="T224" s="36"/>
      <c r="U224" s="27">
        <v>192</v>
      </c>
      <c r="V224" s="28"/>
      <c r="W224" s="29">
        <f t="shared" si="34"/>
        <v>192</v>
      </c>
      <c r="X224" s="30">
        <f t="shared" si="35"/>
        <v>95.3</v>
      </c>
      <c r="Y224" s="31">
        <f t="shared" si="38"/>
        <v>287.3</v>
      </c>
      <c r="Z224" s="32">
        <f t="shared" si="37"/>
        <v>287.3</v>
      </c>
      <c r="AA224" s="33">
        <f t="shared" si="36"/>
        <v>0</v>
      </c>
    </row>
    <row r="225" spans="1:27" s="34" customFormat="1" ht="37.5" hidden="1" x14ac:dyDescent="0.25">
      <c r="A225" s="16">
        <v>211</v>
      </c>
      <c r="B225" s="35" t="s">
        <v>742</v>
      </c>
      <c r="C225" s="2">
        <f>COUNTA($D$6:$D225)</f>
        <v>220</v>
      </c>
      <c r="D225" s="17" t="s">
        <v>743</v>
      </c>
      <c r="E225" s="37"/>
      <c r="F225" s="37"/>
      <c r="G225" s="37"/>
      <c r="H225" s="38"/>
      <c r="I225" s="38"/>
      <c r="J225" s="39"/>
      <c r="K225" s="21" t="s">
        <v>684</v>
      </c>
      <c r="L225" s="22" t="s">
        <v>64</v>
      </c>
      <c r="M225" s="16">
        <v>2</v>
      </c>
      <c r="N225" s="16">
        <v>29</v>
      </c>
      <c r="O225" s="23">
        <v>22</v>
      </c>
      <c r="P225" s="23" t="s">
        <v>58</v>
      </c>
      <c r="Q225" s="24">
        <v>240</v>
      </c>
      <c r="R225" s="25" t="s">
        <v>744</v>
      </c>
      <c r="S225" s="25" t="s">
        <v>60</v>
      </c>
      <c r="T225" s="36"/>
      <c r="U225" s="27">
        <v>240</v>
      </c>
      <c r="V225" s="28"/>
      <c r="W225" s="29">
        <f t="shared" si="34"/>
        <v>240</v>
      </c>
      <c r="X225" s="30">
        <f t="shared" si="35"/>
        <v>119.1</v>
      </c>
      <c r="Y225" s="31">
        <f t="shared" si="38"/>
        <v>359.1</v>
      </c>
      <c r="Z225" s="32">
        <f t="shared" si="37"/>
        <v>359.1</v>
      </c>
      <c r="AA225" s="33">
        <f t="shared" si="36"/>
        <v>0</v>
      </c>
    </row>
    <row r="226" spans="1:27" s="34" customFormat="1" ht="37.5" hidden="1" x14ac:dyDescent="0.25">
      <c r="A226" s="16">
        <v>214</v>
      </c>
      <c r="B226" s="35" t="s">
        <v>745</v>
      </c>
      <c r="C226" s="2">
        <f>COUNTA($D$6:$D226)</f>
        <v>221</v>
      </c>
      <c r="D226" s="116" t="s">
        <v>746</v>
      </c>
      <c r="E226" s="37"/>
      <c r="F226" s="37"/>
      <c r="G226" s="37"/>
      <c r="H226" s="38"/>
      <c r="I226" s="38"/>
      <c r="J226" s="39"/>
      <c r="K226" s="76" t="s">
        <v>684</v>
      </c>
      <c r="L226" s="22" t="s">
        <v>57</v>
      </c>
      <c r="M226" s="16">
        <v>1</v>
      </c>
      <c r="N226" s="16">
        <v>186</v>
      </c>
      <c r="O226" s="23" t="s">
        <v>58</v>
      </c>
      <c r="P226" s="23" t="s">
        <v>58</v>
      </c>
      <c r="Q226" s="24">
        <v>288</v>
      </c>
      <c r="R226" s="25" t="s">
        <v>747</v>
      </c>
      <c r="S226" s="25" t="s">
        <v>60</v>
      </c>
      <c r="T226" s="36"/>
      <c r="U226" s="27">
        <v>288</v>
      </c>
      <c r="V226" s="28"/>
      <c r="W226" s="29">
        <f t="shared" si="34"/>
        <v>288</v>
      </c>
      <c r="X226" s="30">
        <f t="shared" si="35"/>
        <v>142.9</v>
      </c>
      <c r="Y226" s="31">
        <f t="shared" si="38"/>
        <v>430.9</v>
      </c>
      <c r="Z226" s="32">
        <f t="shared" si="37"/>
        <v>430.9</v>
      </c>
      <c r="AA226" s="33">
        <f t="shared" si="36"/>
        <v>0</v>
      </c>
    </row>
    <row r="227" spans="1:27" s="34" customFormat="1" ht="75" hidden="1" x14ac:dyDescent="0.25">
      <c r="A227" s="16">
        <v>215</v>
      </c>
      <c r="B227" s="35" t="s">
        <v>748</v>
      </c>
      <c r="C227" s="2">
        <f>COUNTA($D$6:$D227)</f>
        <v>222</v>
      </c>
      <c r="D227" s="17" t="s">
        <v>749</v>
      </c>
      <c r="E227" s="37"/>
      <c r="F227" s="37"/>
      <c r="G227" s="37"/>
      <c r="H227" s="38"/>
      <c r="I227" s="38"/>
      <c r="J227" s="39"/>
      <c r="K227" s="21" t="s">
        <v>684</v>
      </c>
      <c r="L227" s="22" t="s">
        <v>67</v>
      </c>
      <c r="M227" s="16">
        <v>1</v>
      </c>
      <c r="N227" s="16">
        <v>96</v>
      </c>
      <c r="O227" s="23" t="s">
        <v>58</v>
      </c>
      <c r="P227" s="23" t="s">
        <v>58</v>
      </c>
      <c r="Q227" s="24">
        <v>144</v>
      </c>
      <c r="R227" s="25" t="s">
        <v>748</v>
      </c>
      <c r="S227" s="25" t="s">
        <v>60</v>
      </c>
      <c r="T227" s="26" t="s">
        <v>750</v>
      </c>
      <c r="U227" s="27">
        <v>144</v>
      </c>
      <c r="V227" s="28"/>
      <c r="W227" s="29">
        <f t="shared" si="34"/>
        <v>144</v>
      </c>
      <c r="X227" s="30">
        <f t="shared" si="35"/>
        <v>71.5</v>
      </c>
      <c r="Y227" s="31">
        <f t="shared" si="38"/>
        <v>215.5</v>
      </c>
      <c r="Z227" s="32">
        <f t="shared" si="37"/>
        <v>215.5</v>
      </c>
      <c r="AA227" s="33">
        <f t="shared" si="36"/>
        <v>0</v>
      </c>
    </row>
    <row r="228" spans="1:27" s="34" customFormat="1" ht="37.5" hidden="1" x14ac:dyDescent="0.25">
      <c r="A228" s="16">
        <v>216</v>
      </c>
      <c r="B228" s="116" t="s">
        <v>751</v>
      </c>
      <c r="C228" s="2">
        <f>COUNTA($D$6:$D228)</f>
        <v>223</v>
      </c>
      <c r="D228" s="116" t="s">
        <v>752</v>
      </c>
      <c r="E228" s="37"/>
      <c r="F228" s="37"/>
      <c r="G228" s="37"/>
      <c r="H228" s="38"/>
      <c r="I228" s="38"/>
      <c r="J228" s="39"/>
      <c r="K228" s="76" t="s">
        <v>684</v>
      </c>
      <c r="L228" s="22" t="s">
        <v>64</v>
      </c>
      <c r="M228" s="16">
        <v>2</v>
      </c>
      <c r="N228" s="16">
        <v>67</v>
      </c>
      <c r="O228" s="23">
        <v>22</v>
      </c>
      <c r="P228" s="23" t="s">
        <v>58</v>
      </c>
      <c r="Q228" s="24">
        <v>240</v>
      </c>
      <c r="R228" s="25" t="s">
        <v>753</v>
      </c>
      <c r="S228" s="25" t="s">
        <v>60</v>
      </c>
      <c r="T228" s="36"/>
      <c r="U228" s="27">
        <v>240</v>
      </c>
      <c r="V228" s="28"/>
      <c r="W228" s="29">
        <f t="shared" si="34"/>
        <v>240</v>
      </c>
      <c r="X228" s="30">
        <f t="shared" si="35"/>
        <v>119.1</v>
      </c>
      <c r="Y228" s="31">
        <f t="shared" si="38"/>
        <v>359.1</v>
      </c>
      <c r="Z228" s="32">
        <f t="shared" si="37"/>
        <v>359.1</v>
      </c>
      <c r="AA228" s="33">
        <f t="shared" si="36"/>
        <v>0</v>
      </c>
    </row>
    <row r="229" spans="1:27" s="34" customFormat="1" ht="37.5" hidden="1" x14ac:dyDescent="0.25">
      <c r="A229" s="16">
        <v>217</v>
      </c>
      <c r="B229" s="35" t="s">
        <v>754</v>
      </c>
      <c r="C229" s="2">
        <f>COUNTA($D$6:$D229)</f>
        <v>224</v>
      </c>
      <c r="D229" s="17" t="s">
        <v>755</v>
      </c>
      <c r="E229" s="37"/>
      <c r="F229" s="37"/>
      <c r="G229" s="37"/>
      <c r="H229" s="38"/>
      <c r="I229" s="38"/>
      <c r="J229" s="39"/>
      <c r="K229" s="21" t="s">
        <v>684</v>
      </c>
      <c r="L229" s="22" t="s">
        <v>64</v>
      </c>
      <c r="M229" s="16">
        <v>2</v>
      </c>
      <c r="N229" s="16">
        <v>51</v>
      </c>
      <c r="O229" s="23">
        <v>22</v>
      </c>
      <c r="P229" s="23" t="s">
        <v>58</v>
      </c>
      <c r="Q229" s="24">
        <v>240</v>
      </c>
      <c r="R229" s="25" t="s">
        <v>756</v>
      </c>
      <c r="S229" s="25" t="s">
        <v>60</v>
      </c>
      <c r="T229" s="36"/>
      <c r="U229" s="27">
        <v>240</v>
      </c>
      <c r="V229" s="28"/>
      <c r="W229" s="29">
        <f t="shared" si="34"/>
        <v>240</v>
      </c>
      <c r="X229" s="30">
        <f t="shared" si="35"/>
        <v>119.1</v>
      </c>
      <c r="Y229" s="31">
        <f t="shared" si="38"/>
        <v>359.1</v>
      </c>
      <c r="Z229" s="32">
        <f t="shared" si="37"/>
        <v>359.1</v>
      </c>
      <c r="AA229" s="33">
        <f t="shared" si="36"/>
        <v>0</v>
      </c>
    </row>
    <row r="230" spans="1:27" s="34" customFormat="1" ht="37.5" hidden="1" x14ac:dyDescent="0.25">
      <c r="A230" s="16">
        <v>218</v>
      </c>
      <c r="B230" s="35" t="s">
        <v>757</v>
      </c>
      <c r="C230" s="2">
        <f>COUNTA($D$6:$D230)</f>
        <v>225</v>
      </c>
      <c r="D230" s="17" t="s">
        <v>758</v>
      </c>
      <c r="E230" s="37"/>
      <c r="F230" s="37"/>
      <c r="G230" s="37"/>
      <c r="H230" s="38"/>
      <c r="I230" s="38"/>
      <c r="J230" s="39"/>
      <c r="K230" s="21" t="s">
        <v>684</v>
      </c>
      <c r="L230" s="22" t="s">
        <v>64</v>
      </c>
      <c r="M230" s="16">
        <v>2</v>
      </c>
      <c r="N230" s="16">
        <v>58</v>
      </c>
      <c r="O230" s="23">
        <v>22</v>
      </c>
      <c r="P230" s="23" t="s">
        <v>58</v>
      </c>
      <c r="Q230" s="24">
        <v>192</v>
      </c>
      <c r="R230" s="25" t="s">
        <v>759</v>
      </c>
      <c r="S230" s="25" t="s">
        <v>60</v>
      </c>
      <c r="T230" s="36"/>
      <c r="U230" s="27">
        <v>192</v>
      </c>
      <c r="V230" s="28"/>
      <c r="W230" s="29">
        <f t="shared" si="34"/>
        <v>192</v>
      </c>
      <c r="X230" s="30">
        <f t="shared" si="35"/>
        <v>95.3</v>
      </c>
      <c r="Y230" s="31">
        <f t="shared" si="38"/>
        <v>287.3</v>
      </c>
      <c r="Z230" s="32">
        <f t="shared" si="37"/>
        <v>287.3</v>
      </c>
      <c r="AA230" s="33">
        <f t="shared" si="36"/>
        <v>0</v>
      </c>
    </row>
    <row r="231" spans="1:27" s="34" customFormat="1" ht="37.5" hidden="1" x14ac:dyDescent="0.25">
      <c r="A231" s="16">
        <v>219</v>
      </c>
      <c r="B231" s="35" t="s">
        <v>760</v>
      </c>
      <c r="C231" s="2">
        <f>COUNTA($D$6:$D231)</f>
        <v>226</v>
      </c>
      <c r="D231" s="116" t="s">
        <v>761</v>
      </c>
      <c r="E231" s="37"/>
      <c r="F231" s="37"/>
      <c r="G231" s="37"/>
      <c r="H231" s="38"/>
      <c r="I231" s="38"/>
      <c r="J231" s="39"/>
      <c r="K231" s="76" t="s">
        <v>684</v>
      </c>
      <c r="L231" s="22" t="s">
        <v>57</v>
      </c>
      <c r="M231" s="16">
        <v>1</v>
      </c>
      <c r="N231" s="16">
        <v>185</v>
      </c>
      <c r="O231" s="23" t="s">
        <v>58</v>
      </c>
      <c r="P231" s="23" t="s">
        <v>58</v>
      </c>
      <c r="Q231" s="24">
        <v>192</v>
      </c>
      <c r="R231" s="25" t="s">
        <v>760</v>
      </c>
      <c r="S231" s="25" t="s">
        <v>60</v>
      </c>
      <c r="T231" s="36"/>
      <c r="U231" s="27">
        <v>192</v>
      </c>
      <c r="V231" s="28"/>
      <c r="W231" s="29">
        <f t="shared" si="34"/>
        <v>192</v>
      </c>
      <c r="X231" s="30">
        <f t="shared" si="35"/>
        <v>95.3</v>
      </c>
      <c r="Y231" s="31">
        <f t="shared" si="38"/>
        <v>287.3</v>
      </c>
      <c r="Z231" s="32">
        <f t="shared" si="37"/>
        <v>287.3</v>
      </c>
      <c r="AA231" s="33">
        <f t="shared" si="36"/>
        <v>0</v>
      </c>
    </row>
    <row r="232" spans="1:27" s="34" customFormat="1" ht="37.5" hidden="1" x14ac:dyDescent="0.25">
      <c r="A232" s="16">
        <v>220</v>
      </c>
      <c r="B232" s="35" t="s">
        <v>762</v>
      </c>
      <c r="C232" s="2">
        <f>COUNTA($D$6:$D232)</f>
        <v>227</v>
      </c>
      <c r="D232" s="17" t="s">
        <v>762</v>
      </c>
      <c r="E232" s="37"/>
      <c r="F232" s="37"/>
      <c r="G232" s="37"/>
      <c r="H232" s="38"/>
      <c r="I232" s="38"/>
      <c r="J232" s="39"/>
      <c r="K232" s="21" t="s">
        <v>684</v>
      </c>
      <c r="L232" s="22" t="s">
        <v>85</v>
      </c>
      <c r="M232" s="16" t="s">
        <v>58</v>
      </c>
      <c r="N232" s="16" t="s">
        <v>58</v>
      </c>
      <c r="O232" s="23" t="s">
        <v>58</v>
      </c>
      <c r="P232" s="23" t="s">
        <v>58</v>
      </c>
      <c r="Q232" s="24">
        <v>234</v>
      </c>
      <c r="R232" s="25" t="s">
        <v>762</v>
      </c>
      <c r="S232" s="25" t="s">
        <v>60</v>
      </c>
      <c r="T232" s="36"/>
      <c r="U232" s="27">
        <v>234</v>
      </c>
      <c r="V232" s="28"/>
      <c r="W232" s="29">
        <f t="shared" si="34"/>
        <v>234</v>
      </c>
      <c r="X232" s="30">
        <f t="shared" si="35"/>
        <v>116.1</v>
      </c>
      <c r="Y232" s="31">
        <f t="shared" si="38"/>
        <v>350.1</v>
      </c>
      <c r="Z232" s="32">
        <f t="shared" si="37"/>
        <v>350.1</v>
      </c>
      <c r="AA232" s="33">
        <f t="shared" si="36"/>
        <v>0</v>
      </c>
    </row>
    <row r="233" spans="1:27" s="34" customFormat="1" ht="93.75" hidden="1" x14ac:dyDescent="0.25">
      <c r="A233" s="16">
        <v>223</v>
      </c>
      <c r="B233" s="35" t="s">
        <v>763</v>
      </c>
      <c r="C233" s="2">
        <f>COUNTA($D$6:$D233)</f>
        <v>228</v>
      </c>
      <c r="D233" s="17" t="s">
        <v>764</v>
      </c>
      <c r="E233" s="37"/>
      <c r="F233" s="37"/>
      <c r="G233" s="37"/>
      <c r="H233" s="38"/>
      <c r="I233" s="38"/>
      <c r="J233" s="39"/>
      <c r="K233" s="21" t="s">
        <v>684</v>
      </c>
      <c r="L233" s="22" t="s">
        <v>64</v>
      </c>
      <c r="M233" s="16">
        <v>2</v>
      </c>
      <c r="N233" s="16">
        <v>50</v>
      </c>
      <c r="O233" s="23">
        <v>22</v>
      </c>
      <c r="P233" s="23" t="s">
        <v>58</v>
      </c>
      <c r="Q233" s="24">
        <v>240</v>
      </c>
      <c r="R233" s="25" t="s">
        <v>765</v>
      </c>
      <c r="S233" s="25" t="s">
        <v>60</v>
      </c>
      <c r="T233" s="26" t="s">
        <v>766</v>
      </c>
      <c r="U233" s="27">
        <v>240</v>
      </c>
      <c r="V233" s="28"/>
      <c r="W233" s="29">
        <f t="shared" si="34"/>
        <v>240</v>
      </c>
      <c r="X233" s="30">
        <f t="shared" si="35"/>
        <v>119.1</v>
      </c>
      <c r="Y233" s="31">
        <f t="shared" si="38"/>
        <v>359.1</v>
      </c>
      <c r="Z233" s="32">
        <f t="shared" si="37"/>
        <v>359.1</v>
      </c>
      <c r="AA233" s="33">
        <f t="shared" si="36"/>
        <v>0</v>
      </c>
    </row>
    <row r="234" spans="1:27" s="34" customFormat="1" ht="93.75" hidden="1" x14ac:dyDescent="0.25">
      <c r="A234" s="16">
        <v>221</v>
      </c>
      <c r="B234" s="17" t="s">
        <v>767</v>
      </c>
      <c r="C234" s="2">
        <f>COUNTA($D$6:$D234)</f>
        <v>229</v>
      </c>
      <c r="D234" s="17" t="s">
        <v>768</v>
      </c>
      <c r="E234" s="37"/>
      <c r="F234" s="37"/>
      <c r="G234" s="37"/>
      <c r="H234" s="38"/>
      <c r="I234" s="38"/>
      <c r="J234" s="39"/>
      <c r="K234" s="21" t="s">
        <v>684</v>
      </c>
      <c r="L234" s="22" t="s">
        <v>64</v>
      </c>
      <c r="M234" s="16">
        <v>2</v>
      </c>
      <c r="N234" s="16">
        <v>15</v>
      </c>
      <c r="O234" s="23">
        <v>22</v>
      </c>
      <c r="P234" s="23" t="s">
        <v>58</v>
      </c>
      <c r="Q234" s="24">
        <v>192</v>
      </c>
      <c r="R234" s="25" t="s">
        <v>769</v>
      </c>
      <c r="S234" s="25" t="s">
        <v>60</v>
      </c>
      <c r="T234" s="36"/>
      <c r="U234" s="27">
        <v>192</v>
      </c>
      <c r="V234" s="28"/>
      <c r="W234" s="29">
        <f t="shared" si="34"/>
        <v>192</v>
      </c>
      <c r="X234" s="30">
        <f t="shared" si="35"/>
        <v>95.3</v>
      </c>
      <c r="Y234" s="31">
        <f t="shared" si="38"/>
        <v>287.3</v>
      </c>
      <c r="Z234" s="32">
        <f t="shared" si="37"/>
        <v>287.3</v>
      </c>
      <c r="AA234" s="33">
        <f t="shared" si="36"/>
        <v>0</v>
      </c>
    </row>
    <row r="235" spans="1:27" s="34" customFormat="1" ht="37.5" hidden="1" x14ac:dyDescent="0.25">
      <c r="A235" s="16">
        <v>222</v>
      </c>
      <c r="B235" s="35" t="s">
        <v>770</v>
      </c>
      <c r="C235" s="2">
        <f>COUNTA($D$6:$D235)</f>
        <v>230</v>
      </c>
      <c r="D235" s="17" t="s">
        <v>771</v>
      </c>
      <c r="E235" s="37"/>
      <c r="F235" s="37"/>
      <c r="G235" s="37"/>
      <c r="H235" s="38"/>
      <c r="I235" s="38"/>
      <c r="J235" s="39"/>
      <c r="K235" s="21" t="s">
        <v>684</v>
      </c>
      <c r="L235" s="22" t="s">
        <v>64</v>
      </c>
      <c r="M235" s="16">
        <v>2</v>
      </c>
      <c r="N235" s="16">
        <v>170</v>
      </c>
      <c r="O235" s="23">
        <v>22</v>
      </c>
      <c r="P235" s="23" t="s">
        <v>58</v>
      </c>
      <c r="Q235" s="24">
        <v>240</v>
      </c>
      <c r="R235" s="25" t="s">
        <v>772</v>
      </c>
      <c r="S235" s="25" t="s">
        <v>60</v>
      </c>
      <c r="T235" s="36"/>
      <c r="U235" s="27">
        <v>240</v>
      </c>
      <c r="V235" s="28"/>
      <c r="W235" s="29">
        <f t="shared" si="34"/>
        <v>240</v>
      </c>
      <c r="X235" s="30">
        <f t="shared" si="35"/>
        <v>119.1</v>
      </c>
      <c r="Y235" s="31">
        <f t="shared" si="38"/>
        <v>359.1</v>
      </c>
      <c r="Z235" s="32">
        <f t="shared" si="37"/>
        <v>359.1</v>
      </c>
      <c r="AA235" s="33">
        <f t="shared" si="36"/>
        <v>0</v>
      </c>
    </row>
    <row r="236" spans="1:27" s="34" customFormat="1" ht="90" hidden="1" customHeight="1" x14ac:dyDescent="0.25">
      <c r="A236" s="16">
        <v>224</v>
      </c>
      <c r="B236" s="17" t="s">
        <v>773</v>
      </c>
      <c r="C236" s="2">
        <f>COUNTA($D$6:$D236)</f>
        <v>231</v>
      </c>
      <c r="D236" s="17" t="s">
        <v>774</v>
      </c>
      <c r="E236" s="37"/>
      <c r="F236" s="37"/>
      <c r="G236" s="37"/>
      <c r="H236" s="38"/>
      <c r="I236" s="38"/>
      <c r="J236" s="39"/>
      <c r="K236" s="76" t="s">
        <v>684</v>
      </c>
      <c r="L236" s="22" t="s">
        <v>57</v>
      </c>
      <c r="M236" s="16">
        <v>1</v>
      </c>
      <c r="N236" s="16">
        <v>177</v>
      </c>
      <c r="O236" s="23">
        <v>22</v>
      </c>
      <c r="P236" s="23">
        <v>0</v>
      </c>
      <c r="Q236" s="24">
        <v>288</v>
      </c>
      <c r="R236" s="25" t="s">
        <v>775</v>
      </c>
      <c r="S236" s="25" t="s">
        <v>60</v>
      </c>
      <c r="T236" s="36"/>
      <c r="U236" s="27">
        <v>288</v>
      </c>
      <c r="V236" s="28"/>
      <c r="W236" s="29">
        <f t="shared" si="34"/>
        <v>288</v>
      </c>
      <c r="X236" s="30">
        <f t="shared" si="35"/>
        <v>142.9</v>
      </c>
      <c r="Y236" s="31">
        <f t="shared" si="38"/>
        <v>430.9</v>
      </c>
      <c r="Z236" s="32">
        <f t="shared" si="37"/>
        <v>430.9</v>
      </c>
      <c r="AA236" s="33">
        <f t="shared" si="36"/>
        <v>0</v>
      </c>
    </row>
    <row r="237" spans="1:27" s="34" customFormat="1" ht="120" hidden="1" customHeight="1" x14ac:dyDescent="0.25">
      <c r="A237" s="16">
        <v>225</v>
      </c>
      <c r="B237" s="17" t="s">
        <v>776</v>
      </c>
      <c r="C237" s="2">
        <f>COUNTA($D$6:$D237)</f>
        <v>232</v>
      </c>
      <c r="D237" s="17" t="s">
        <v>777</v>
      </c>
      <c r="E237" s="37"/>
      <c r="F237" s="37"/>
      <c r="G237" s="37"/>
      <c r="H237" s="38"/>
      <c r="I237" s="38"/>
      <c r="J237" s="39"/>
      <c r="K237" s="21" t="s">
        <v>684</v>
      </c>
      <c r="L237" s="22" t="s">
        <v>64</v>
      </c>
      <c r="M237" s="16">
        <v>2</v>
      </c>
      <c r="N237" s="16">
        <v>27</v>
      </c>
      <c r="O237" s="23">
        <v>22</v>
      </c>
      <c r="P237" s="23">
        <v>0</v>
      </c>
      <c r="Q237" s="24">
        <v>192</v>
      </c>
      <c r="R237" s="25" t="s">
        <v>778</v>
      </c>
      <c r="S237" s="25" t="s">
        <v>60</v>
      </c>
      <c r="T237" s="36"/>
      <c r="U237" s="27">
        <v>192</v>
      </c>
      <c r="V237" s="28"/>
      <c r="W237" s="29">
        <f t="shared" si="34"/>
        <v>192</v>
      </c>
      <c r="X237" s="30">
        <f t="shared" si="35"/>
        <v>95.3</v>
      </c>
      <c r="Y237" s="31">
        <f t="shared" si="38"/>
        <v>287.3</v>
      </c>
      <c r="Z237" s="32">
        <f t="shared" si="37"/>
        <v>287.3</v>
      </c>
      <c r="AA237" s="33">
        <f t="shared" si="36"/>
        <v>0</v>
      </c>
    </row>
    <row r="238" spans="1:27" s="34" customFormat="1" ht="131.25" hidden="1" x14ac:dyDescent="0.25">
      <c r="A238" s="16">
        <v>238</v>
      </c>
      <c r="B238" s="17" t="s">
        <v>779</v>
      </c>
      <c r="C238" s="2">
        <f>COUNTA($D$6:$D238)</f>
        <v>233</v>
      </c>
      <c r="D238" s="17" t="s">
        <v>780</v>
      </c>
      <c r="E238" s="37"/>
      <c r="F238" s="37"/>
      <c r="G238" s="37"/>
      <c r="H238" s="38"/>
      <c r="I238" s="38"/>
      <c r="J238" s="39"/>
      <c r="K238" s="21" t="s">
        <v>684</v>
      </c>
      <c r="L238" s="22" t="s">
        <v>57</v>
      </c>
      <c r="M238" s="16">
        <v>1</v>
      </c>
      <c r="N238" s="16">
        <v>187</v>
      </c>
      <c r="O238" s="23">
        <v>22</v>
      </c>
      <c r="P238" s="23">
        <v>0</v>
      </c>
      <c r="Q238" s="24">
        <v>240</v>
      </c>
      <c r="R238" s="25" t="s">
        <v>781</v>
      </c>
      <c r="S238" s="25" t="s">
        <v>60</v>
      </c>
      <c r="T238" s="36"/>
      <c r="U238" s="27">
        <v>240</v>
      </c>
      <c r="V238" s="28"/>
      <c r="W238" s="29">
        <f t="shared" si="34"/>
        <v>240</v>
      </c>
      <c r="X238" s="30">
        <f t="shared" si="35"/>
        <v>119.1</v>
      </c>
      <c r="Y238" s="31">
        <f t="shared" si="38"/>
        <v>359.1</v>
      </c>
      <c r="Z238" s="32">
        <f t="shared" si="37"/>
        <v>359.1</v>
      </c>
      <c r="AA238" s="33">
        <f t="shared" si="36"/>
        <v>0</v>
      </c>
    </row>
    <row r="239" spans="1:27" s="34" customFormat="1" ht="37.5" hidden="1" x14ac:dyDescent="0.25">
      <c r="A239" s="16">
        <v>226</v>
      </c>
      <c r="B239" s="35" t="s">
        <v>782</v>
      </c>
      <c r="C239" s="2">
        <f>COUNTA($D$6:$D239)</f>
        <v>234</v>
      </c>
      <c r="D239" s="17" t="s">
        <v>782</v>
      </c>
      <c r="E239" s="37"/>
      <c r="F239" s="37"/>
      <c r="G239" s="37"/>
      <c r="H239" s="38"/>
      <c r="I239" s="38"/>
      <c r="J239" s="39"/>
      <c r="K239" s="21" t="s">
        <v>684</v>
      </c>
      <c r="L239" s="22" t="s">
        <v>64</v>
      </c>
      <c r="M239" s="16">
        <v>2</v>
      </c>
      <c r="N239" s="16">
        <v>26</v>
      </c>
      <c r="O239" s="23">
        <v>22</v>
      </c>
      <c r="P239" s="23" t="s">
        <v>58</v>
      </c>
      <c r="Q239" s="24">
        <v>48</v>
      </c>
      <c r="R239" s="25" t="s">
        <v>782</v>
      </c>
      <c r="S239" s="25" t="s">
        <v>60</v>
      </c>
      <c r="T239" s="36"/>
      <c r="U239" s="27">
        <v>48</v>
      </c>
      <c r="V239" s="28"/>
      <c r="W239" s="29">
        <f t="shared" si="34"/>
        <v>48</v>
      </c>
      <c r="X239" s="30">
        <f t="shared" si="35"/>
        <v>23.8</v>
      </c>
      <c r="Y239" s="31">
        <f t="shared" si="38"/>
        <v>71.8</v>
      </c>
      <c r="Z239" s="32">
        <f t="shared" si="37"/>
        <v>71.8</v>
      </c>
      <c r="AA239" s="33">
        <f t="shared" si="36"/>
        <v>0</v>
      </c>
    </row>
    <row r="240" spans="1:27" s="34" customFormat="1" ht="45.75" hidden="1" customHeight="1" x14ac:dyDescent="0.25">
      <c r="A240" s="16">
        <v>227</v>
      </c>
      <c r="B240" s="35" t="s">
        <v>783</v>
      </c>
      <c r="C240" s="2">
        <f>COUNTA($D$6:$D240)</f>
        <v>235</v>
      </c>
      <c r="D240" s="41" t="s">
        <v>784</v>
      </c>
      <c r="E240" s="37"/>
      <c r="F240" s="37"/>
      <c r="G240" s="37"/>
      <c r="H240" s="38"/>
      <c r="I240" s="38"/>
      <c r="J240" s="39"/>
      <c r="K240" s="21" t="s">
        <v>684</v>
      </c>
      <c r="L240" s="22" t="s">
        <v>64</v>
      </c>
      <c r="M240" s="16">
        <v>2</v>
      </c>
      <c r="N240" s="16">
        <v>7</v>
      </c>
      <c r="O240" s="23">
        <v>22</v>
      </c>
      <c r="P240" s="23">
        <v>0</v>
      </c>
      <c r="Q240" s="24">
        <v>336</v>
      </c>
      <c r="R240" s="25" t="s">
        <v>783</v>
      </c>
      <c r="S240" s="25" t="s">
        <v>60</v>
      </c>
      <c r="T240" s="36"/>
      <c r="U240" s="27">
        <v>336</v>
      </c>
      <c r="V240" s="28"/>
      <c r="W240" s="29">
        <f t="shared" si="34"/>
        <v>336</v>
      </c>
      <c r="X240" s="30">
        <f t="shared" si="35"/>
        <v>166.7</v>
      </c>
      <c r="Y240" s="31">
        <f t="shared" si="38"/>
        <v>502.7</v>
      </c>
      <c r="Z240" s="32">
        <f t="shared" si="37"/>
        <v>502.7</v>
      </c>
      <c r="AA240" s="33">
        <f t="shared" si="36"/>
        <v>0</v>
      </c>
    </row>
    <row r="241" spans="1:27" s="34" customFormat="1" ht="281.25" hidden="1" x14ac:dyDescent="0.25">
      <c r="A241" s="16">
        <v>229</v>
      </c>
      <c r="B241" s="17" t="s">
        <v>785</v>
      </c>
      <c r="C241" s="2">
        <f>COUNTA($D$6:$D241)</f>
        <v>236</v>
      </c>
      <c r="D241" s="17" t="s">
        <v>786</v>
      </c>
      <c r="E241" s="37"/>
      <c r="F241" s="37"/>
      <c r="G241" s="37"/>
      <c r="H241" s="38"/>
      <c r="I241" s="38"/>
      <c r="J241" s="39"/>
      <c r="K241" s="21" t="s">
        <v>684</v>
      </c>
      <c r="L241" s="22" t="s">
        <v>64</v>
      </c>
      <c r="M241" s="16">
        <v>2</v>
      </c>
      <c r="N241" s="16">
        <v>72</v>
      </c>
      <c r="O241" s="23">
        <v>22</v>
      </c>
      <c r="P241" s="23" t="s">
        <v>58</v>
      </c>
      <c r="Q241" s="24">
        <v>624</v>
      </c>
      <c r="R241" s="25" t="s">
        <v>787</v>
      </c>
      <c r="S241" s="25" t="s">
        <v>60</v>
      </c>
      <c r="T241" s="36"/>
      <c r="U241" s="27">
        <v>624</v>
      </c>
      <c r="V241" s="28"/>
      <c r="W241" s="29">
        <f t="shared" si="34"/>
        <v>624</v>
      </c>
      <c r="X241" s="30">
        <f t="shared" si="35"/>
        <v>309.60000000000002</v>
      </c>
      <c r="Y241" s="31">
        <f t="shared" si="38"/>
        <v>933.6</v>
      </c>
      <c r="Z241" s="32">
        <f t="shared" si="37"/>
        <v>933.6</v>
      </c>
      <c r="AA241" s="33">
        <f t="shared" si="36"/>
        <v>0</v>
      </c>
    </row>
    <row r="242" spans="1:27" s="34" customFormat="1" ht="39.950000000000003" hidden="1" customHeight="1" x14ac:dyDescent="0.25">
      <c r="A242" s="16">
        <v>230</v>
      </c>
      <c r="B242" s="17" t="s">
        <v>788</v>
      </c>
      <c r="C242" s="2">
        <f>COUNTA($D$6:$D242)</f>
        <v>237</v>
      </c>
      <c r="D242" s="17" t="s">
        <v>789</v>
      </c>
      <c r="E242" s="37"/>
      <c r="F242" s="37"/>
      <c r="G242" s="37"/>
      <c r="H242" s="38"/>
      <c r="I242" s="38"/>
      <c r="J242" s="39"/>
      <c r="K242" s="76" t="s">
        <v>684</v>
      </c>
      <c r="L242" s="22" t="s">
        <v>64</v>
      </c>
      <c r="M242" s="16">
        <v>2</v>
      </c>
      <c r="N242" s="16">
        <v>41</v>
      </c>
      <c r="O242" s="23">
        <v>22</v>
      </c>
      <c r="P242" s="23" t="s">
        <v>58</v>
      </c>
      <c r="Q242" s="24">
        <v>240</v>
      </c>
      <c r="R242" s="67" t="s">
        <v>790</v>
      </c>
      <c r="S242" s="25" t="s">
        <v>60</v>
      </c>
      <c r="T242" s="36"/>
      <c r="U242" s="27">
        <v>240</v>
      </c>
      <c r="V242" s="28"/>
      <c r="W242" s="29">
        <f t="shared" si="34"/>
        <v>240</v>
      </c>
      <c r="X242" s="30">
        <f t="shared" si="35"/>
        <v>119.1</v>
      </c>
      <c r="Y242" s="31">
        <f t="shared" si="38"/>
        <v>359.1</v>
      </c>
      <c r="Z242" s="32">
        <f t="shared" si="37"/>
        <v>359.1</v>
      </c>
      <c r="AA242" s="33">
        <f t="shared" si="36"/>
        <v>0</v>
      </c>
    </row>
    <row r="243" spans="1:27" s="34" customFormat="1" ht="39.950000000000003" hidden="1" customHeight="1" x14ac:dyDescent="0.25">
      <c r="A243" s="16">
        <v>231</v>
      </c>
      <c r="B243" s="17" t="s">
        <v>791</v>
      </c>
      <c r="C243" s="2">
        <f>COUNTA($D$6:$D243)</f>
        <v>238</v>
      </c>
      <c r="D243" s="17" t="s">
        <v>792</v>
      </c>
      <c r="E243" s="37"/>
      <c r="F243" s="37"/>
      <c r="G243" s="37"/>
      <c r="H243" s="38"/>
      <c r="I243" s="38"/>
      <c r="J243" s="39"/>
      <c r="K243" s="21" t="s">
        <v>684</v>
      </c>
      <c r="L243" s="22" t="s">
        <v>64</v>
      </c>
      <c r="M243" s="16">
        <v>2</v>
      </c>
      <c r="N243" s="16">
        <v>169</v>
      </c>
      <c r="O243" s="23">
        <v>22</v>
      </c>
      <c r="P243" s="23" t="s">
        <v>58</v>
      </c>
      <c r="Q243" s="24">
        <v>144</v>
      </c>
      <c r="R243" s="25" t="s">
        <v>793</v>
      </c>
      <c r="S243" s="25" t="s">
        <v>60</v>
      </c>
      <c r="T243" s="36"/>
      <c r="U243" s="27">
        <v>144</v>
      </c>
      <c r="V243" s="28"/>
      <c r="W243" s="29">
        <f t="shared" si="34"/>
        <v>144</v>
      </c>
      <c r="X243" s="30">
        <f t="shared" si="35"/>
        <v>71.5</v>
      </c>
      <c r="Y243" s="31">
        <f t="shared" si="38"/>
        <v>215.5</v>
      </c>
      <c r="Z243" s="32">
        <f t="shared" si="37"/>
        <v>215.5</v>
      </c>
      <c r="AA243" s="33">
        <f t="shared" si="36"/>
        <v>0</v>
      </c>
    </row>
    <row r="244" spans="1:27" s="34" customFormat="1" ht="42" hidden="1" customHeight="1" x14ac:dyDescent="0.25">
      <c r="A244" s="16">
        <v>232</v>
      </c>
      <c r="B244" s="35" t="s">
        <v>794</v>
      </c>
      <c r="C244" s="2">
        <f>COUNTA($D$6:$D244)</f>
        <v>239</v>
      </c>
      <c r="D244" s="17" t="s">
        <v>795</v>
      </c>
      <c r="E244" s="37"/>
      <c r="F244" s="37"/>
      <c r="G244" s="37"/>
      <c r="H244" s="38"/>
      <c r="I244" s="38"/>
      <c r="J244" s="39"/>
      <c r="K244" s="21" t="s">
        <v>684</v>
      </c>
      <c r="L244" s="22" t="s">
        <v>64</v>
      </c>
      <c r="M244" s="22">
        <v>2</v>
      </c>
      <c r="N244" s="22">
        <v>8</v>
      </c>
      <c r="O244" s="112">
        <v>22</v>
      </c>
      <c r="P244" s="23" t="s">
        <v>58</v>
      </c>
      <c r="Q244" s="113">
        <v>288</v>
      </c>
      <c r="R244" s="25" t="s">
        <v>796</v>
      </c>
      <c r="S244" s="25" t="s">
        <v>60</v>
      </c>
      <c r="T244" s="36"/>
      <c r="U244" s="182">
        <v>288</v>
      </c>
      <c r="V244" s="28"/>
      <c r="W244" s="29">
        <f t="shared" si="34"/>
        <v>288</v>
      </c>
      <c r="X244" s="30">
        <f t="shared" si="35"/>
        <v>142.9</v>
      </c>
      <c r="Y244" s="31">
        <f t="shared" si="38"/>
        <v>430.9</v>
      </c>
      <c r="Z244" s="32">
        <f t="shared" si="37"/>
        <v>430.9</v>
      </c>
      <c r="AA244" s="33">
        <f t="shared" si="36"/>
        <v>0</v>
      </c>
    </row>
    <row r="245" spans="1:27" s="34" customFormat="1" ht="42" hidden="1" customHeight="1" x14ac:dyDescent="0.25">
      <c r="A245" s="16">
        <v>233</v>
      </c>
      <c r="B245" s="35" t="s">
        <v>797</v>
      </c>
      <c r="C245" s="2">
        <f>COUNTA($D$6:$D245)</f>
        <v>240</v>
      </c>
      <c r="D245" s="17" t="s">
        <v>798</v>
      </c>
      <c r="E245" s="37"/>
      <c r="F245" s="37"/>
      <c r="G245" s="37"/>
      <c r="H245" s="38"/>
      <c r="I245" s="38"/>
      <c r="J245" s="39"/>
      <c r="K245" s="21" t="s">
        <v>684</v>
      </c>
      <c r="L245" s="22" t="s">
        <v>85</v>
      </c>
      <c r="M245" s="16" t="s">
        <v>58</v>
      </c>
      <c r="N245" s="16" t="s">
        <v>58</v>
      </c>
      <c r="O245" s="23" t="s">
        <v>58</v>
      </c>
      <c r="P245" s="23" t="s">
        <v>58</v>
      </c>
      <c r="Q245" s="24">
        <v>144</v>
      </c>
      <c r="R245" s="25" t="s">
        <v>799</v>
      </c>
      <c r="S245" s="25" t="s">
        <v>60</v>
      </c>
      <c r="T245" s="36"/>
      <c r="U245" s="27">
        <v>144</v>
      </c>
      <c r="V245" s="28"/>
      <c r="W245" s="29">
        <f t="shared" si="34"/>
        <v>144</v>
      </c>
      <c r="X245" s="30">
        <f t="shared" si="35"/>
        <v>71.5</v>
      </c>
      <c r="Y245" s="31">
        <f t="shared" si="38"/>
        <v>215.5</v>
      </c>
      <c r="Z245" s="32">
        <f t="shared" si="37"/>
        <v>215.5</v>
      </c>
      <c r="AA245" s="33">
        <f t="shared" si="36"/>
        <v>0</v>
      </c>
    </row>
    <row r="246" spans="1:27" s="34" customFormat="1" ht="42" hidden="1" customHeight="1" x14ac:dyDescent="0.25">
      <c r="A246" s="16">
        <v>235</v>
      </c>
      <c r="B246" s="35" t="s">
        <v>800</v>
      </c>
      <c r="C246" s="2">
        <f>COUNTA($D$6:$D246)</f>
        <v>241</v>
      </c>
      <c r="D246" s="116" t="s">
        <v>801</v>
      </c>
      <c r="E246" s="37"/>
      <c r="F246" s="37"/>
      <c r="G246" s="37"/>
      <c r="H246" s="38"/>
      <c r="I246" s="38"/>
      <c r="J246" s="39"/>
      <c r="K246" s="76" t="s">
        <v>684</v>
      </c>
      <c r="L246" s="22" t="s">
        <v>67</v>
      </c>
      <c r="M246" s="64">
        <v>1</v>
      </c>
      <c r="N246" s="64">
        <v>150</v>
      </c>
      <c r="O246" s="23" t="s">
        <v>58</v>
      </c>
      <c r="P246" s="23" t="s">
        <v>58</v>
      </c>
      <c r="Q246" s="66">
        <v>288</v>
      </c>
      <c r="R246" s="67" t="s">
        <v>800</v>
      </c>
      <c r="S246" s="25" t="s">
        <v>60</v>
      </c>
      <c r="T246" s="36"/>
      <c r="U246" s="27">
        <v>288</v>
      </c>
      <c r="V246" s="28"/>
      <c r="W246" s="29">
        <f t="shared" si="34"/>
        <v>288</v>
      </c>
      <c r="X246" s="30">
        <f t="shared" si="35"/>
        <v>142.9</v>
      </c>
      <c r="Y246" s="31">
        <f t="shared" si="38"/>
        <v>430.9</v>
      </c>
      <c r="Z246" s="32">
        <f t="shared" si="37"/>
        <v>430.9</v>
      </c>
      <c r="AA246" s="33">
        <f t="shared" si="36"/>
        <v>0</v>
      </c>
    </row>
    <row r="247" spans="1:27" s="34" customFormat="1" ht="112.5" hidden="1" x14ac:dyDescent="0.25">
      <c r="A247" s="16">
        <v>237</v>
      </c>
      <c r="B247" s="35" t="s">
        <v>802</v>
      </c>
      <c r="C247" s="2">
        <f>COUNTA($D$6:$D247)</f>
        <v>242</v>
      </c>
      <c r="D247" s="116" t="s">
        <v>803</v>
      </c>
      <c r="E247" s="37"/>
      <c r="F247" s="37"/>
      <c r="G247" s="37"/>
      <c r="H247" s="38"/>
      <c r="I247" s="38"/>
      <c r="J247" s="39"/>
      <c r="K247" s="76" t="s">
        <v>684</v>
      </c>
      <c r="L247" s="22" t="s">
        <v>64</v>
      </c>
      <c r="M247" s="16">
        <v>2</v>
      </c>
      <c r="N247" s="16">
        <v>84</v>
      </c>
      <c r="O247" s="23">
        <v>22</v>
      </c>
      <c r="P247" s="23" t="s">
        <v>58</v>
      </c>
      <c r="Q247" s="24">
        <v>288</v>
      </c>
      <c r="R247" s="25" t="s">
        <v>804</v>
      </c>
      <c r="S247" s="25" t="s">
        <v>60</v>
      </c>
      <c r="T247" s="26" t="s">
        <v>805</v>
      </c>
      <c r="U247" s="27">
        <v>288</v>
      </c>
      <c r="V247" s="28"/>
      <c r="W247" s="29">
        <f t="shared" si="34"/>
        <v>288</v>
      </c>
      <c r="X247" s="30">
        <f t="shared" si="35"/>
        <v>142.9</v>
      </c>
      <c r="Y247" s="31">
        <f t="shared" si="38"/>
        <v>430.9</v>
      </c>
      <c r="Z247" s="32">
        <f t="shared" si="37"/>
        <v>430.9</v>
      </c>
      <c r="AA247" s="33">
        <f t="shared" si="36"/>
        <v>0</v>
      </c>
    </row>
    <row r="248" spans="1:27" s="34" customFormat="1" ht="42.75" hidden="1" customHeight="1" x14ac:dyDescent="0.25">
      <c r="A248" s="16">
        <v>240</v>
      </c>
      <c r="B248" s="35" t="s">
        <v>806</v>
      </c>
      <c r="C248" s="2">
        <f>COUNTA($D$6:$D248)</f>
        <v>243</v>
      </c>
      <c r="D248" s="116" t="s">
        <v>807</v>
      </c>
      <c r="E248" s="37"/>
      <c r="F248" s="37"/>
      <c r="G248" s="37"/>
      <c r="H248" s="38"/>
      <c r="I248" s="38"/>
      <c r="J248" s="39"/>
      <c r="K248" s="76" t="s">
        <v>684</v>
      </c>
      <c r="L248" s="22" t="s">
        <v>64</v>
      </c>
      <c r="M248" s="16">
        <v>2</v>
      </c>
      <c r="N248" s="16">
        <v>46</v>
      </c>
      <c r="O248" s="23">
        <v>22</v>
      </c>
      <c r="P248" s="23" t="s">
        <v>58</v>
      </c>
      <c r="Q248" s="24">
        <v>144</v>
      </c>
      <c r="R248" s="25" t="s">
        <v>806</v>
      </c>
      <c r="S248" s="25" t="s">
        <v>60</v>
      </c>
      <c r="T248" s="36"/>
      <c r="U248" s="27">
        <v>144</v>
      </c>
      <c r="V248" s="28"/>
      <c r="W248" s="29">
        <f t="shared" si="34"/>
        <v>144</v>
      </c>
      <c r="X248" s="30">
        <f t="shared" si="35"/>
        <v>71.5</v>
      </c>
      <c r="Y248" s="31">
        <f t="shared" si="38"/>
        <v>215.5</v>
      </c>
      <c r="Z248" s="32">
        <f t="shared" si="37"/>
        <v>215.5</v>
      </c>
      <c r="AA248" s="33">
        <f t="shared" si="36"/>
        <v>0</v>
      </c>
    </row>
    <row r="249" spans="1:27" s="34" customFormat="1" ht="42.75" hidden="1" customHeight="1" x14ac:dyDescent="0.25">
      <c r="A249" s="16">
        <v>241</v>
      </c>
      <c r="B249" s="35" t="s">
        <v>808</v>
      </c>
      <c r="C249" s="2">
        <f>COUNTA($D$6:$D249)</f>
        <v>244</v>
      </c>
      <c r="D249" s="17" t="s">
        <v>809</v>
      </c>
      <c r="E249" s="37"/>
      <c r="F249" s="37"/>
      <c r="G249" s="37"/>
      <c r="H249" s="38"/>
      <c r="I249" s="38"/>
      <c r="J249" s="39"/>
      <c r="K249" s="21" t="s">
        <v>684</v>
      </c>
      <c r="L249" s="22" t="s">
        <v>64</v>
      </c>
      <c r="M249" s="16">
        <v>2</v>
      </c>
      <c r="N249" s="16">
        <v>3</v>
      </c>
      <c r="O249" s="23">
        <v>22</v>
      </c>
      <c r="P249" s="23" t="s">
        <v>58</v>
      </c>
      <c r="Q249" s="24">
        <v>96</v>
      </c>
      <c r="R249" s="25" t="s">
        <v>810</v>
      </c>
      <c r="S249" s="25" t="s">
        <v>60</v>
      </c>
      <c r="T249" s="36"/>
      <c r="U249" s="27">
        <v>96</v>
      </c>
      <c r="V249" s="28"/>
      <c r="W249" s="29">
        <f t="shared" si="34"/>
        <v>96</v>
      </c>
      <c r="X249" s="30">
        <f t="shared" si="35"/>
        <v>47.6</v>
      </c>
      <c r="Y249" s="31">
        <f t="shared" si="38"/>
        <v>143.6</v>
      </c>
      <c r="Z249" s="32">
        <f t="shared" si="37"/>
        <v>143.6</v>
      </c>
      <c r="AA249" s="33">
        <f t="shared" si="36"/>
        <v>0</v>
      </c>
    </row>
    <row r="250" spans="1:27" s="34" customFormat="1" ht="42.75" hidden="1" customHeight="1" x14ac:dyDescent="0.25">
      <c r="A250" s="16">
        <v>242</v>
      </c>
      <c r="B250" s="35" t="s">
        <v>811</v>
      </c>
      <c r="C250" s="2">
        <f>COUNTA($D$6:$D250)</f>
        <v>245</v>
      </c>
      <c r="D250" s="17" t="s">
        <v>812</v>
      </c>
      <c r="E250" s="37"/>
      <c r="F250" s="37"/>
      <c r="G250" s="37"/>
      <c r="H250" s="38"/>
      <c r="I250" s="38"/>
      <c r="J250" s="39"/>
      <c r="K250" s="76" t="s">
        <v>684</v>
      </c>
      <c r="L250" s="22" t="s">
        <v>64</v>
      </c>
      <c r="M250" s="16">
        <v>2</v>
      </c>
      <c r="N250" s="16">
        <v>166</v>
      </c>
      <c r="O250" s="23" t="s">
        <v>58</v>
      </c>
      <c r="P250" s="23" t="s">
        <v>58</v>
      </c>
      <c r="Q250" s="24">
        <v>240</v>
      </c>
      <c r="R250" s="25" t="s">
        <v>813</v>
      </c>
      <c r="S250" s="25" t="s">
        <v>60</v>
      </c>
      <c r="T250" s="36"/>
      <c r="U250" s="27">
        <v>240</v>
      </c>
      <c r="V250" s="28"/>
      <c r="W250" s="29">
        <f t="shared" si="34"/>
        <v>240</v>
      </c>
      <c r="X250" s="30">
        <f t="shared" si="35"/>
        <v>119.1</v>
      </c>
      <c r="Y250" s="31">
        <f t="shared" si="38"/>
        <v>359.1</v>
      </c>
      <c r="Z250" s="32">
        <f t="shared" si="37"/>
        <v>359.1</v>
      </c>
      <c r="AA250" s="33">
        <f t="shared" si="36"/>
        <v>0</v>
      </c>
    </row>
    <row r="251" spans="1:27" s="34" customFormat="1" ht="75" hidden="1" x14ac:dyDescent="0.25">
      <c r="A251" s="16">
        <v>243</v>
      </c>
      <c r="B251" s="35" t="s">
        <v>814</v>
      </c>
      <c r="C251" s="2">
        <f>COUNTA($D$6:$D251)</f>
        <v>246</v>
      </c>
      <c r="D251" s="17" t="s">
        <v>815</v>
      </c>
      <c r="E251" s="37"/>
      <c r="F251" s="37"/>
      <c r="G251" s="37"/>
      <c r="H251" s="38"/>
      <c r="I251" s="38"/>
      <c r="J251" s="39"/>
      <c r="K251" s="21" t="s">
        <v>684</v>
      </c>
      <c r="L251" s="22" t="s">
        <v>64</v>
      </c>
      <c r="M251" s="16">
        <v>2</v>
      </c>
      <c r="N251" s="16">
        <v>43</v>
      </c>
      <c r="O251" s="23">
        <v>22</v>
      </c>
      <c r="P251" s="23" t="s">
        <v>58</v>
      </c>
      <c r="Q251" s="24">
        <v>48</v>
      </c>
      <c r="R251" s="25" t="s">
        <v>816</v>
      </c>
      <c r="S251" s="25" t="s">
        <v>60</v>
      </c>
      <c r="T251" s="36"/>
      <c r="U251" s="27">
        <v>48</v>
      </c>
      <c r="V251" s="28"/>
      <c r="W251" s="29">
        <f t="shared" si="34"/>
        <v>48</v>
      </c>
      <c r="X251" s="30">
        <f t="shared" si="35"/>
        <v>23.8</v>
      </c>
      <c r="Y251" s="31">
        <f t="shared" si="38"/>
        <v>71.8</v>
      </c>
      <c r="Z251" s="32">
        <f t="shared" si="37"/>
        <v>71.8</v>
      </c>
      <c r="AA251" s="33">
        <f t="shared" si="36"/>
        <v>0</v>
      </c>
    </row>
    <row r="252" spans="1:27" s="34" customFormat="1" ht="44.25" hidden="1" customHeight="1" x14ac:dyDescent="0.25">
      <c r="A252" s="16">
        <v>244</v>
      </c>
      <c r="B252" s="35" t="s">
        <v>817</v>
      </c>
      <c r="C252" s="2">
        <f>COUNTA($D$6:$D252)</f>
        <v>247</v>
      </c>
      <c r="D252" s="17" t="s">
        <v>818</v>
      </c>
      <c r="E252" s="37"/>
      <c r="F252" s="37"/>
      <c r="G252" s="37"/>
      <c r="H252" s="38"/>
      <c r="I252" s="38"/>
      <c r="J252" s="39"/>
      <c r="K252" s="21" t="s">
        <v>684</v>
      </c>
      <c r="L252" s="22" t="s">
        <v>64</v>
      </c>
      <c r="M252" s="16">
        <v>2</v>
      </c>
      <c r="N252" s="16">
        <v>71</v>
      </c>
      <c r="O252" s="23">
        <v>22</v>
      </c>
      <c r="P252" s="23" t="s">
        <v>58</v>
      </c>
      <c r="Q252" s="24">
        <v>144</v>
      </c>
      <c r="R252" s="25" t="s">
        <v>819</v>
      </c>
      <c r="S252" s="25" t="s">
        <v>60</v>
      </c>
      <c r="T252" s="36"/>
      <c r="U252" s="27">
        <v>144</v>
      </c>
      <c r="V252" s="28"/>
      <c r="W252" s="29">
        <f t="shared" si="34"/>
        <v>144</v>
      </c>
      <c r="X252" s="30">
        <f t="shared" si="35"/>
        <v>71.5</v>
      </c>
      <c r="Y252" s="31">
        <f t="shared" si="38"/>
        <v>215.5</v>
      </c>
      <c r="Z252" s="32">
        <f t="shared" si="37"/>
        <v>215.5</v>
      </c>
      <c r="AA252" s="33">
        <f t="shared" si="36"/>
        <v>0</v>
      </c>
    </row>
    <row r="253" spans="1:27" s="34" customFormat="1" ht="44.25" hidden="1" customHeight="1" x14ac:dyDescent="0.25">
      <c r="A253" s="16">
        <v>245</v>
      </c>
      <c r="B253" s="35" t="s">
        <v>820</v>
      </c>
      <c r="C253" s="2">
        <f>COUNTA($D$6:$D253)</f>
        <v>248</v>
      </c>
      <c r="D253" s="17" t="s">
        <v>821</v>
      </c>
      <c r="E253" s="37"/>
      <c r="F253" s="37"/>
      <c r="G253" s="37"/>
      <c r="H253" s="38"/>
      <c r="I253" s="38"/>
      <c r="J253" s="39"/>
      <c r="K253" s="21" t="s">
        <v>684</v>
      </c>
      <c r="L253" s="22" t="s">
        <v>57</v>
      </c>
      <c r="M253" s="16">
        <v>5</v>
      </c>
      <c r="N253" s="16">
        <v>55</v>
      </c>
      <c r="O253" s="23" t="s">
        <v>58</v>
      </c>
      <c r="P253" s="23" t="s">
        <v>58</v>
      </c>
      <c r="Q253" s="24">
        <v>208</v>
      </c>
      <c r="R253" s="25" t="s">
        <v>822</v>
      </c>
      <c r="S253" s="25" t="s">
        <v>60</v>
      </c>
      <c r="T253" s="36"/>
      <c r="U253" s="27">
        <v>208</v>
      </c>
      <c r="V253" s="28"/>
      <c r="W253" s="29">
        <f t="shared" si="34"/>
        <v>208</v>
      </c>
      <c r="X253" s="30">
        <f t="shared" si="35"/>
        <v>103.2</v>
      </c>
      <c r="Y253" s="31">
        <f t="shared" si="38"/>
        <v>311.2</v>
      </c>
      <c r="Z253" s="32">
        <f t="shared" si="37"/>
        <v>311.2</v>
      </c>
      <c r="AA253" s="33">
        <f t="shared" si="36"/>
        <v>0</v>
      </c>
    </row>
    <row r="254" spans="1:27" s="34" customFormat="1" ht="37.5" hidden="1" x14ac:dyDescent="0.25">
      <c r="A254" s="16">
        <v>246</v>
      </c>
      <c r="B254" s="35" t="s">
        <v>823</v>
      </c>
      <c r="C254" s="2">
        <f>COUNTA($D$6:$D254)</f>
        <v>249</v>
      </c>
      <c r="D254" s="46" t="s">
        <v>824</v>
      </c>
      <c r="E254" s="47"/>
      <c r="F254" s="47"/>
      <c r="G254" s="47"/>
      <c r="H254" s="48"/>
      <c r="I254" s="48"/>
      <c r="J254" s="49"/>
      <c r="K254" s="217" t="s">
        <v>684</v>
      </c>
      <c r="L254" s="51" t="s">
        <v>57</v>
      </c>
      <c r="M254" s="52">
        <v>5</v>
      </c>
      <c r="N254" s="52">
        <v>33</v>
      </c>
      <c r="O254" s="53" t="s">
        <v>58</v>
      </c>
      <c r="P254" s="53" t="s">
        <v>58</v>
      </c>
      <c r="Q254" s="54">
        <v>216</v>
      </c>
      <c r="R254" s="55" t="s">
        <v>825</v>
      </c>
      <c r="S254" s="25" t="s">
        <v>60</v>
      </c>
      <c r="T254" s="26"/>
      <c r="U254" s="56">
        <v>216</v>
      </c>
      <c r="V254" s="28"/>
      <c r="W254" s="29">
        <f t="shared" si="34"/>
        <v>216</v>
      </c>
      <c r="X254" s="30">
        <f>ROUND((((W254*100)/$Y$267)*$Y$269)/100,1)-1.7</f>
        <v>105.5</v>
      </c>
      <c r="Y254" s="31">
        <f>W254+X254+216</f>
        <v>537.5</v>
      </c>
      <c r="Z254" s="32">
        <f>Y254-216</f>
        <v>321.5</v>
      </c>
      <c r="AA254" s="57">
        <f t="shared" si="36"/>
        <v>216</v>
      </c>
    </row>
    <row r="255" spans="1:27" s="34" customFormat="1" ht="37.5" hidden="1" x14ac:dyDescent="0.25">
      <c r="A255" s="156"/>
      <c r="B255" s="35"/>
      <c r="C255" s="2">
        <f>COUNTA($D$6:$D255)</f>
        <v>250</v>
      </c>
      <c r="D255" s="78" t="s">
        <v>826</v>
      </c>
      <c r="E255" s="157"/>
      <c r="F255" s="157"/>
      <c r="G255" s="157"/>
      <c r="H255" s="158"/>
      <c r="I255" s="158"/>
      <c r="J255" s="159"/>
      <c r="K255" s="218" t="s">
        <v>684</v>
      </c>
      <c r="L255" s="83" t="s">
        <v>57</v>
      </c>
      <c r="M255" s="77">
        <v>5</v>
      </c>
      <c r="N255" s="77">
        <v>34</v>
      </c>
      <c r="O255" s="84" t="s">
        <v>58</v>
      </c>
      <c r="P255" s="84" t="s">
        <v>58</v>
      </c>
      <c r="Q255" s="85">
        <v>216</v>
      </c>
      <c r="R255" s="86" t="s">
        <v>827</v>
      </c>
      <c r="S255" s="25" t="s">
        <v>60</v>
      </c>
      <c r="T255" s="36"/>
      <c r="U255" s="27">
        <v>216</v>
      </c>
      <c r="V255" s="28"/>
      <c r="W255" s="29">
        <f t="shared" si="34"/>
        <v>216</v>
      </c>
      <c r="X255" s="30">
        <f>ROUND((((W255*100)/$Y$267)*$Y$269)/100,1)</f>
        <v>107.2</v>
      </c>
      <c r="Y255" s="31">
        <f>W255+X255</f>
        <v>323.2</v>
      </c>
      <c r="Z255" s="32">
        <f t="shared" si="37"/>
        <v>323.2</v>
      </c>
      <c r="AA255" s="33">
        <f t="shared" si="36"/>
        <v>0</v>
      </c>
    </row>
    <row r="256" spans="1:27" s="74" customFormat="1" ht="37.5" hidden="1" x14ac:dyDescent="0.25">
      <c r="A256" s="71">
        <v>247</v>
      </c>
      <c r="B256" s="35" t="s">
        <v>828</v>
      </c>
      <c r="C256" s="2">
        <f>COUNTA($D$6:$D256)</f>
        <v>251</v>
      </c>
      <c r="D256" s="17" t="s">
        <v>829</v>
      </c>
      <c r="E256" s="37"/>
      <c r="F256" s="37"/>
      <c r="G256" s="37"/>
      <c r="H256" s="38"/>
      <c r="I256" s="38"/>
      <c r="J256" s="39"/>
      <c r="K256" s="21" t="s">
        <v>684</v>
      </c>
      <c r="L256" s="22" t="s">
        <v>64</v>
      </c>
      <c r="M256" s="16">
        <v>2</v>
      </c>
      <c r="N256" s="16">
        <v>24</v>
      </c>
      <c r="O256" s="23">
        <v>22</v>
      </c>
      <c r="P256" s="23" t="s">
        <v>58</v>
      </c>
      <c r="Q256" s="24">
        <v>190</v>
      </c>
      <c r="R256" s="25" t="s">
        <v>830</v>
      </c>
      <c r="S256" s="25" t="s">
        <v>60</v>
      </c>
      <c r="T256" s="36"/>
      <c r="U256" s="27">
        <v>190</v>
      </c>
      <c r="V256" s="73"/>
      <c r="W256" s="29">
        <f t="shared" si="34"/>
        <v>190</v>
      </c>
      <c r="X256" s="30">
        <f>ROUND((((W256*100)/$Y$267)*$Y$269)/100,1)</f>
        <v>94.3</v>
      </c>
      <c r="Y256" s="31">
        <f>W256+X256</f>
        <v>284.3</v>
      </c>
      <c r="Z256" s="32">
        <f t="shared" si="37"/>
        <v>284.3</v>
      </c>
      <c r="AA256" s="33">
        <f t="shared" si="36"/>
        <v>0</v>
      </c>
    </row>
    <row r="257" spans="1:27" s="34" customFormat="1" ht="37.5" hidden="1" x14ac:dyDescent="0.25">
      <c r="A257" s="16">
        <v>248</v>
      </c>
      <c r="B257" s="35" t="s">
        <v>831</v>
      </c>
      <c r="C257" s="2">
        <f>COUNTA($D$6:$D257)</f>
        <v>252</v>
      </c>
      <c r="D257" s="17" t="s">
        <v>832</v>
      </c>
      <c r="E257" s="37"/>
      <c r="F257" s="37"/>
      <c r="G257" s="37"/>
      <c r="H257" s="38"/>
      <c r="I257" s="38"/>
      <c r="J257" s="39"/>
      <c r="K257" s="21" t="s">
        <v>684</v>
      </c>
      <c r="L257" s="22" t="s">
        <v>64</v>
      </c>
      <c r="M257" s="16">
        <v>2</v>
      </c>
      <c r="N257" s="16">
        <v>190</v>
      </c>
      <c r="O257" s="23">
        <v>22</v>
      </c>
      <c r="P257" s="23">
        <v>0</v>
      </c>
      <c r="Q257" s="24">
        <v>192</v>
      </c>
      <c r="R257" s="25" t="s">
        <v>833</v>
      </c>
      <c r="S257" s="25" t="s">
        <v>60</v>
      </c>
      <c r="T257" s="36"/>
      <c r="U257" s="27">
        <v>192</v>
      </c>
      <c r="V257" s="28"/>
      <c r="W257" s="29">
        <f t="shared" si="34"/>
        <v>192</v>
      </c>
      <c r="X257" s="30">
        <f>ROUND((((W257*100)/$Y$267)*$Y$269)/100,1)</f>
        <v>95.3</v>
      </c>
      <c r="Y257" s="31">
        <f>W257+X257</f>
        <v>287.3</v>
      </c>
      <c r="Z257" s="32">
        <f t="shared" si="37"/>
        <v>287.3</v>
      </c>
      <c r="AA257" s="33">
        <f t="shared" si="36"/>
        <v>0</v>
      </c>
    </row>
    <row r="258" spans="1:27" s="12" customFormat="1" ht="56.25" hidden="1" x14ac:dyDescent="0.25">
      <c r="A258" s="2"/>
      <c r="B258" s="3"/>
      <c r="C258" s="2">
        <f>COUNTA($D$6:$D258)</f>
        <v>253</v>
      </c>
      <c r="D258" s="17" t="s">
        <v>834</v>
      </c>
      <c r="E258" s="219"/>
      <c r="F258" s="219"/>
      <c r="G258" s="220"/>
      <c r="H258" s="221"/>
      <c r="I258" s="221"/>
      <c r="J258" s="222"/>
      <c r="K258" s="5" t="s">
        <v>58</v>
      </c>
      <c r="L258" s="223" t="s">
        <v>835</v>
      </c>
      <c r="M258" s="224"/>
      <c r="N258" s="224"/>
      <c r="O258" s="225"/>
      <c r="P258" s="225"/>
      <c r="Q258" s="2">
        <v>600</v>
      </c>
      <c r="R258" s="25"/>
      <c r="S258" s="25" t="s">
        <v>836</v>
      </c>
      <c r="T258" s="226"/>
      <c r="U258" s="27">
        <v>600</v>
      </c>
      <c r="V258" s="15"/>
      <c r="W258" s="29">
        <f t="shared" si="34"/>
        <v>600</v>
      </c>
      <c r="X258" s="15"/>
      <c r="Y258" s="31">
        <f>W258+X258</f>
        <v>600</v>
      </c>
      <c r="Z258" s="32">
        <f t="shared" si="37"/>
        <v>600</v>
      </c>
      <c r="AA258" s="33">
        <f t="shared" si="36"/>
        <v>0</v>
      </c>
    </row>
    <row r="259" spans="1:27" s="34" customFormat="1" hidden="1" x14ac:dyDescent="0.25">
      <c r="A259" s="227"/>
      <c r="B259" s="228"/>
      <c r="C259" s="271" t="s">
        <v>837</v>
      </c>
      <c r="D259" s="271"/>
      <c r="E259" s="271"/>
      <c r="F259" s="271"/>
      <c r="G259" s="271"/>
      <c r="H259" s="229">
        <f>76009.7+2427.4+4378.2+7872.1</f>
        <v>90687.4</v>
      </c>
      <c r="I259" s="229">
        <f>70777.5+2427.4+
4378.2+
5798.5</f>
        <v>83381.599999999991</v>
      </c>
      <c r="J259" s="230">
        <f>5232.2+2073.6</f>
        <v>7305.7999999999993</v>
      </c>
      <c r="K259" s="231"/>
      <c r="L259" s="232"/>
      <c r="M259" s="232"/>
      <c r="N259" s="232"/>
      <c r="O259" s="232"/>
      <c r="P259" s="232"/>
      <c r="Q259" s="232"/>
      <c r="R259" s="232"/>
      <c r="S259" s="232"/>
      <c r="T259" s="233"/>
      <c r="U259" s="234">
        <f t="shared" ref="U259:AA259" si="39">SUM(U6:U258)</f>
        <v>60490</v>
      </c>
      <c r="V259" s="234">
        <f t="shared" si="39"/>
        <v>562.69999999999993</v>
      </c>
      <c r="W259" s="234">
        <f t="shared" si="39"/>
        <v>59927.3</v>
      </c>
      <c r="X259" s="235">
        <f t="shared" si="39"/>
        <v>29437.099999999984</v>
      </c>
      <c r="Y259" s="234">
        <f t="shared" si="39"/>
        <v>90687.400000000067</v>
      </c>
      <c r="Z259" s="234">
        <f t="shared" si="39"/>
        <v>83381.551690000037</v>
      </c>
      <c r="AA259" s="236">
        <f t="shared" si="39"/>
        <v>7305.8483099999976</v>
      </c>
    </row>
    <row r="261" spans="1:27" s="34" customFormat="1" hidden="1" x14ac:dyDescent="0.25">
      <c r="A261" s="237"/>
      <c r="B261" s="238"/>
      <c r="C261" s="238"/>
      <c r="D261" s="237"/>
      <c r="E261" s="239"/>
      <c r="F261" s="239"/>
      <c r="G261" s="239"/>
      <c r="H261" s="237"/>
      <c r="I261" s="237"/>
      <c r="J261" s="237"/>
      <c r="K261" s="239"/>
      <c r="L261" s="240"/>
      <c r="M261" s="239"/>
      <c r="N261" s="239"/>
      <c r="O261" s="241"/>
      <c r="P261" s="241"/>
      <c r="Q261" s="242"/>
      <c r="R261" s="243"/>
      <c r="S261" s="243"/>
      <c r="U261" s="244" t="s">
        <v>838</v>
      </c>
      <c r="V261" s="238"/>
      <c r="W261" s="245"/>
      <c r="X261" s="246"/>
      <c r="Y261" s="237"/>
      <c r="Z261" s="237"/>
      <c r="AA261" s="237"/>
    </row>
    <row r="262" spans="1:27" s="34" customFormat="1" hidden="1" x14ac:dyDescent="0.25">
      <c r="A262" s="237"/>
      <c r="B262" s="238"/>
      <c r="C262" s="238"/>
      <c r="D262" s="237"/>
      <c r="E262" s="239"/>
      <c r="F262" s="239"/>
      <c r="G262" s="239"/>
      <c r="H262" s="237"/>
      <c r="I262" s="237"/>
      <c r="J262" s="247"/>
      <c r="K262" s="239"/>
      <c r="L262" s="237"/>
      <c r="M262" s="237"/>
      <c r="N262" s="239"/>
      <c r="O262" s="241"/>
      <c r="P262" s="241"/>
      <c r="Q262" s="242"/>
      <c r="R262" s="243"/>
      <c r="S262" s="243"/>
      <c r="U262" s="238" t="s">
        <v>839</v>
      </c>
      <c r="V262" s="238"/>
      <c r="Y262" s="248">
        <v>90687.4</v>
      </c>
      <c r="Z262" s="238" t="s">
        <v>840</v>
      </c>
      <c r="AA262" s="237"/>
    </row>
    <row r="263" spans="1:27" s="34" customFormat="1" hidden="1" x14ac:dyDescent="0.25">
      <c r="A263" s="237"/>
      <c r="B263" s="238"/>
      <c r="C263" s="238"/>
      <c r="D263" s="237"/>
      <c r="E263" s="239"/>
      <c r="F263" s="239"/>
      <c r="G263" s="239"/>
      <c r="H263" s="237"/>
      <c r="I263" s="237"/>
      <c r="J263" s="237"/>
      <c r="K263" s="239"/>
      <c r="L263" s="237"/>
      <c r="M263" s="237"/>
      <c r="N263" s="239"/>
      <c r="O263" s="241"/>
      <c r="P263" s="241"/>
      <c r="Q263" s="242"/>
      <c r="R263" s="243"/>
      <c r="S263" s="243"/>
      <c r="U263" s="238" t="s">
        <v>841</v>
      </c>
      <c r="V263" s="238"/>
      <c r="Y263" s="248"/>
      <c r="Z263" s="238"/>
      <c r="AA263" s="237"/>
    </row>
    <row r="264" spans="1:27" s="34" customFormat="1" hidden="1" x14ac:dyDescent="0.25">
      <c r="A264" s="237"/>
      <c r="B264" s="238"/>
      <c r="C264" s="238"/>
      <c r="D264" s="237"/>
      <c r="E264" s="239"/>
      <c r="F264" s="239"/>
      <c r="G264" s="239"/>
      <c r="H264" s="237"/>
      <c r="I264" s="237"/>
      <c r="J264" s="237"/>
      <c r="K264" s="239"/>
      <c r="L264" s="237"/>
      <c r="M264" s="237"/>
      <c r="N264" s="239"/>
      <c r="O264" s="241"/>
      <c r="P264" s="241"/>
      <c r="Q264" s="242"/>
      <c r="R264" s="243"/>
      <c r="S264" s="243"/>
      <c r="U264" s="249" t="s">
        <v>842</v>
      </c>
      <c r="V264" s="238"/>
      <c r="Y264" s="250">
        <v>83381.600000000006</v>
      </c>
      <c r="Z264" s="238" t="s">
        <v>840</v>
      </c>
      <c r="AA264" s="237"/>
    </row>
    <row r="265" spans="1:27" s="34" customFormat="1" hidden="1" x14ac:dyDescent="0.25">
      <c r="A265" s="237"/>
      <c r="B265" s="238"/>
      <c r="C265" s="238"/>
      <c r="D265" s="237"/>
      <c r="E265" s="239"/>
      <c r="F265" s="239"/>
      <c r="G265" s="239"/>
      <c r="H265" s="237"/>
      <c r="I265" s="237"/>
      <c r="J265" s="237"/>
      <c r="M265" s="237"/>
      <c r="N265" s="239"/>
      <c r="O265" s="241"/>
      <c r="P265" s="241"/>
      <c r="Q265" s="242"/>
      <c r="R265" s="243"/>
      <c r="S265" s="243"/>
      <c r="U265" s="249" t="s">
        <v>843</v>
      </c>
      <c r="V265" s="238"/>
      <c r="Y265" s="250">
        <v>7305.8</v>
      </c>
      <c r="Z265" s="238" t="s">
        <v>840</v>
      </c>
      <c r="AA265" s="237"/>
    </row>
    <row r="266" spans="1:27" s="34" customFormat="1" ht="20.25" hidden="1" customHeight="1" x14ac:dyDescent="0.25">
      <c r="A266" s="237"/>
      <c r="B266" s="238"/>
      <c r="C266" s="238"/>
      <c r="D266" s="237"/>
      <c r="E266" s="239"/>
      <c r="F266" s="239"/>
      <c r="G266" s="239"/>
      <c r="H266" s="237"/>
      <c r="I266" s="237"/>
      <c r="J266" s="237"/>
      <c r="M266" s="237"/>
      <c r="N266" s="239"/>
      <c r="O266" s="241"/>
      <c r="P266" s="241"/>
      <c r="Q266" s="242"/>
      <c r="R266" s="243"/>
      <c r="S266" s="243"/>
      <c r="U266" s="238" t="s">
        <v>844</v>
      </c>
      <c r="V266" s="238"/>
      <c r="Y266" s="248">
        <v>600</v>
      </c>
      <c r="Z266" s="238" t="s">
        <v>840</v>
      </c>
      <c r="AA266" s="237"/>
    </row>
    <row r="267" spans="1:27" ht="39.75" hidden="1" customHeight="1" x14ac:dyDescent="0.3">
      <c r="H267" s="255"/>
      <c r="I267" s="255"/>
      <c r="J267" s="255"/>
      <c r="U267" s="261" t="s">
        <v>845</v>
      </c>
      <c r="V267" s="261"/>
      <c r="W267" s="262"/>
      <c r="X267" s="263"/>
      <c r="Y267" s="248">
        <f>W259-600</f>
        <v>59327.3</v>
      </c>
      <c r="Z267" s="238" t="s">
        <v>840</v>
      </c>
    </row>
    <row r="268" spans="1:27" ht="24" hidden="1" customHeight="1" x14ac:dyDescent="0.3">
      <c r="H268" s="255"/>
      <c r="I268" s="255"/>
      <c r="J268" s="255"/>
      <c r="U268" s="265" t="s">
        <v>846</v>
      </c>
      <c r="V268" s="261"/>
      <c r="W268" s="262"/>
      <c r="X268" s="263"/>
      <c r="Y268" s="248">
        <v>1323</v>
      </c>
      <c r="Z268" s="238" t="s">
        <v>840</v>
      </c>
    </row>
    <row r="269" spans="1:27" hidden="1" x14ac:dyDescent="0.3">
      <c r="H269" s="255"/>
      <c r="I269" s="255"/>
      <c r="J269" s="255"/>
      <c r="U269" s="238" t="s">
        <v>847</v>
      </c>
      <c r="V269" s="238"/>
      <c r="W269" s="237"/>
      <c r="X269" s="266"/>
      <c r="Y269" s="248">
        <f>Y262-Y266-Y267-Y268</f>
        <v>29437.099999999991</v>
      </c>
      <c r="Z269" s="238" t="s">
        <v>840</v>
      </c>
    </row>
    <row r="270" spans="1:27" x14ac:dyDescent="0.3">
      <c r="L270" s="267"/>
    </row>
    <row r="271" spans="1:27" x14ac:dyDescent="0.3">
      <c r="L271" s="267"/>
    </row>
  </sheetData>
  <autoFilter ref="A4:AA259">
    <filterColumn colId="0">
      <colorFilter dxfId="3"/>
    </filterColumn>
  </autoFilter>
  <mergeCells count="6">
    <mergeCell ref="C259:G259"/>
    <mergeCell ref="A1:AA1"/>
    <mergeCell ref="A2:AA2"/>
    <mergeCell ref="A3:AA3"/>
    <mergeCell ref="A32:A33"/>
    <mergeCell ref="B32:B33"/>
  </mergeCells>
  <conditionalFormatting sqref="R212">
    <cfRule type="duplicateValues" dxfId="2" priority="3" stopIfTrue="1"/>
  </conditionalFormatting>
  <conditionalFormatting sqref="D211">
    <cfRule type="duplicateValues" dxfId="1" priority="2" stopIfTrue="1"/>
  </conditionalFormatting>
  <conditionalFormatting sqref="D212">
    <cfRule type="duplicateValues" dxfId="0" priority="1" stopIfTrue="1"/>
  </conditionalFormatting>
  <printOptions horizontalCentered="1"/>
  <pageMargins left="0.2" right="0.1" top="0.2" bottom="0.1" header="0.2" footer="0.1"/>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TB kê kiểm</vt:lpstr>
      <vt:lpstr>'TB kê kiểm'!Print_Titles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dc:creator>
  <cp:lastModifiedBy>HB</cp:lastModifiedBy>
  <cp:lastPrinted>2024-04-24T09:44:41Z</cp:lastPrinted>
  <dcterms:created xsi:type="dcterms:W3CDTF">2024-04-22T09:12:55Z</dcterms:created>
  <dcterms:modified xsi:type="dcterms:W3CDTF">2024-04-24T09:45:31Z</dcterms:modified>
</cp:coreProperties>
</file>